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1_3DDE592160285554C056B6960E6D5ED2A790FE63" xr6:coauthVersionLast="47" xr6:coauthVersionMax="47" xr10:uidLastSave="{00000000-0000-0000-0000-000000000000}"/>
  <bookViews>
    <workbookView xWindow="0" yWindow="0" windowWidth="23040" windowHeight="8904" xr2:uid="{00000000-000D-0000-FFFF-FFFF00000000}"/>
  </bookViews>
  <sheets>
    <sheet name="Прокат строит. оборудования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3" l="1"/>
  <c r="F130" i="3"/>
  <c r="G130" i="3"/>
  <c r="H130" i="3"/>
  <c r="I130" i="3"/>
  <c r="J130" i="3"/>
  <c r="K130" i="3"/>
  <c r="L130" i="3"/>
  <c r="M130" i="3"/>
  <c r="N130" i="3"/>
  <c r="O130" i="3"/>
  <c r="E81" i="3"/>
  <c r="F81" i="3"/>
  <c r="G81" i="3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E84" i="3"/>
  <c r="F84" i="3"/>
  <c r="G84" i="3"/>
  <c r="H84" i="3"/>
  <c r="I84" i="3"/>
  <c r="J84" i="3"/>
  <c r="K84" i="3"/>
  <c r="L84" i="3"/>
  <c r="M84" i="3"/>
  <c r="N84" i="3"/>
  <c r="O84" i="3"/>
  <c r="E85" i="3"/>
  <c r="F85" i="3"/>
  <c r="G85" i="3"/>
  <c r="H85" i="3"/>
  <c r="P76" i="3" s="1"/>
  <c r="I85" i="3"/>
  <c r="J85" i="3"/>
  <c r="K85" i="3"/>
  <c r="L85" i="3"/>
  <c r="M85" i="3"/>
  <c r="N85" i="3"/>
  <c r="O85" i="3"/>
  <c r="E86" i="3"/>
  <c r="F86" i="3"/>
  <c r="G86" i="3"/>
  <c r="H86" i="3"/>
  <c r="I86" i="3"/>
  <c r="J86" i="3"/>
  <c r="K86" i="3"/>
  <c r="L86" i="3"/>
  <c r="M86" i="3"/>
  <c r="N86" i="3"/>
  <c r="O86" i="3"/>
  <c r="E87" i="3"/>
  <c r="F87" i="3"/>
  <c r="G87" i="3"/>
  <c r="H87" i="3"/>
  <c r="I87" i="3"/>
  <c r="J87" i="3"/>
  <c r="K87" i="3"/>
  <c r="L87" i="3"/>
  <c r="M87" i="3"/>
  <c r="N87" i="3"/>
  <c r="O87" i="3"/>
  <c r="E88" i="3"/>
  <c r="F88" i="3"/>
  <c r="G88" i="3"/>
  <c r="H88" i="3"/>
  <c r="I88" i="3"/>
  <c r="J88" i="3"/>
  <c r="K88" i="3"/>
  <c r="L88" i="3"/>
  <c r="M88" i="3"/>
  <c r="N88" i="3"/>
  <c r="O88" i="3"/>
  <c r="D87" i="3"/>
  <c r="D86" i="3"/>
  <c r="D85" i="3"/>
  <c r="P78" i="3"/>
  <c r="A82" i="3"/>
  <c r="A83" i="3"/>
  <c r="A84" i="3"/>
  <c r="A85" i="3"/>
  <c r="A86" i="3"/>
  <c r="A87" i="3"/>
  <c r="A88" i="3"/>
  <c r="A81" i="3"/>
  <c r="G32" i="3"/>
  <c r="H32" i="3"/>
  <c r="I32" i="3"/>
  <c r="J32" i="3"/>
  <c r="K32" i="3"/>
  <c r="L32" i="3"/>
  <c r="M32" i="3"/>
  <c r="N32" i="3"/>
  <c r="O32" i="3"/>
  <c r="G33" i="3"/>
  <c r="H33" i="3"/>
  <c r="I33" i="3"/>
  <c r="J33" i="3"/>
  <c r="K33" i="3"/>
  <c r="L33" i="3"/>
  <c r="M33" i="3"/>
  <c r="N33" i="3"/>
  <c r="O33" i="3"/>
  <c r="G34" i="3"/>
  <c r="H34" i="3"/>
  <c r="I34" i="3"/>
  <c r="J34" i="3"/>
  <c r="K34" i="3"/>
  <c r="L34" i="3"/>
  <c r="M34" i="3"/>
  <c r="N34" i="3"/>
  <c r="O34" i="3"/>
  <c r="G35" i="3"/>
  <c r="H35" i="3"/>
  <c r="I35" i="3"/>
  <c r="J35" i="3"/>
  <c r="K35" i="3"/>
  <c r="L35" i="3"/>
  <c r="M35" i="3"/>
  <c r="N35" i="3"/>
  <c r="O35" i="3"/>
  <c r="G36" i="3"/>
  <c r="H36" i="3"/>
  <c r="I36" i="3"/>
  <c r="J36" i="3"/>
  <c r="K36" i="3"/>
  <c r="L36" i="3"/>
  <c r="M36" i="3"/>
  <c r="N36" i="3"/>
  <c r="O36" i="3"/>
  <c r="G37" i="3"/>
  <c r="H37" i="3"/>
  <c r="I37" i="3"/>
  <c r="J37" i="3"/>
  <c r="K37" i="3"/>
  <c r="L37" i="3"/>
  <c r="M37" i="3"/>
  <c r="N37" i="3"/>
  <c r="O37" i="3"/>
  <c r="G38" i="3"/>
  <c r="H38" i="3"/>
  <c r="I38" i="3"/>
  <c r="J38" i="3"/>
  <c r="K38" i="3"/>
  <c r="L38" i="3"/>
  <c r="M38" i="3"/>
  <c r="N38" i="3"/>
  <c r="O38" i="3"/>
  <c r="P77" i="3" l="1"/>
  <c r="E9" i="3" l="1"/>
  <c r="F9" i="3"/>
  <c r="G9" i="3"/>
  <c r="H9" i="3"/>
  <c r="P9" i="3" s="1"/>
  <c r="I9" i="3"/>
  <c r="J9" i="3"/>
  <c r="K9" i="3"/>
  <c r="L9" i="3"/>
  <c r="M9" i="3"/>
  <c r="N9" i="3"/>
  <c r="O9" i="3"/>
  <c r="E10" i="3"/>
  <c r="P10" i="3" s="1"/>
  <c r="F10" i="3"/>
  <c r="G10" i="3"/>
  <c r="H10" i="3"/>
  <c r="I10" i="3"/>
  <c r="J10" i="3"/>
  <c r="K10" i="3"/>
  <c r="L10" i="3"/>
  <c r="M10" i="3"/>
  <c r="N10" i="3"/>
  <c r="O10" i="3"/>
  <c r="E11" i="3"/>
  <c r="F11" i="3"/>
  <c r="G11" i="3"/>
  <c r="H11" i="3"/>
  <c r="I11" i="3"/>
  <c r="J11" i="3"/>
  <c r="K11" i="3"/>
  <c r="L11" i="3"/>
  <c r="M11" i="3"/>
  <c r="N11" i="3"/>
  <c r="O11" i="3"/>
  <c r="E12" i="3"/>
  <c r="F12" i="3"/>
  <c r="G12" i="3"/>
  <c r="P12" i="3" s="1"/>
  <c r="H12" i="3"/>
  <c r="I12" i="3"/>
  <c r="J12" i="3"/>
  <c r="K12" i="3"/>
  <c r="L12" i="3"/>
  <c r="M12" i="3"/>
  <c r="N12" i="3"/>
  <c r="O12" i="3"/>
  <c r="D12" i="3"/>
  <c r="D11" i="3"/>
  <c r="D10" i="3"/>
  <c r="D9" i="3"/>
  <c r="A23" i="3"/>
  <c r="A24" i="3"/>
  <c r="A25" i="3"/>
  <c r="A26" i="3"/>
  <c r="A27" i="3"/>
  <c r="A28" i="3"/>
  <c r="A15" i="3"/>
  <c r="A16" i="3"/>
  <c r="A17" i="3"/>
  <c r="A18" i="3"/>
  <c r="A19" i="3"/>
  <c r="A20" i="3"/>
  <c r="A22" i="3"/>
  <c r="A14" i="3"/>
  <c r="P11" i="3" l="1"/>
  <c r="E105" i="3"/>
  <c r="F105" i="3"/>
  <c r="G105" i="3"/>
  <c r="H105" i="3"/>
  <c r="I105" i="3"/>
  <c r="J105" i="3"/>
  <c r="K105" i="3"/>
  <c r="L105" i="3"/>
  <c r="M105" i="3"/>
  <c r="N105" i="3"/>
  <c r="O105" i="3"/>
  <c r="D105" i="3"/>
  <c r="A105" i="3"/>
  <c r="A102" i="3"/>
  <c r="D83" i="3"/>
  <c r="D82" i="3"/>
  <c r="D81" i="3"/>
  <c r="L30" i="3" l="1"/>
  <c r="K30" i="3"/>
  <c r="J30" i="3"/>
  <c r="O30" i="3"/>
  <c r="N30" i="3"/>
  <c r="F30" i="3"/>
  <c r="M30" i="3"/>
  <c r="I30" i="3"/>
  <c r="E30" i="3"/>
  <c r="D30" i="3"/>
  <c r="H30" i="3"/>
  <c r="G30" i="3"/>
  <c r="D88" i="3"/>
  <c r="E55" i="3"/>
  <c r="F55" i="3"/>
  <c r="G55" i="3"/>
  <c r="H55" i="3"/>
  <c r="I55" i="3"/>
  <c r="J55" i="3"/>
  <c r="K55" i="3"/>
  <c r="L55" i="3"/>
  <c r="M55" i="3"/>
  <c r="N55" i="3"/>
  <c r="O55" i="3"/>
  <c r="D84" i="3"/>
  <c r="P75" i="3" l="1"/>
  <c r="D55" i="3"/>
  <c r="E111" i="3"/>
  <c r="F111" i="3"/>
  <c r="G111" i="3"/>
  <c r="H111" i="3"/>
  <c r="I111" i="3"/>
  <c r="J111" i="3"/>
  <c r="K111" i="3"/>
  <c r="L111" i="3"/>
  <c r="M111" i="3"/>
  <c r="N111" i="3"/>
  <c r="O111" i="3"/>
  <c r="D111" i="3"/>
  <c r="A111" i="3"/>
  <c r="A110" i="3"/>
  <c r="A109" i="3"/>
  <c r="A108" i="3"/>
  <c r="A107" i="3"/>
  <c r="A106" i="3"/>
  <c r="A104" i="3"/>
  <c r="A103" i="3"/>
  <c r="A101" i="3"/>
  <c r="P79" i="3"/>
  <c r="E8" i="3" l="1"/>
  <c r="F8" i="3"/>
  <c r="G8" i="3"/>
  <c r="H8" i="3"/>
  <c r="I8" i="3"/>
  <c r="J8" i="3"/>
  <c r="K8" i="3"/>
  <c r="L8" i="3"/>
  <c r="M8" i="3"/>
  <c r="N8" i="3"/>
  <c r="O8" i="3"/>
  <c r="D8" i="3"/>
  <c r="P8" i="3" l="1"/>
  <c r="J13" i="3"/>
  <c r="E103" i="3" l="1"/>
  <c r="F103" i="3"/>
  <c r="G103" i="3"/>
  <c r="H103" i="3"/>
  <c r="I103" i="3"/>
  <c r="J103" i="3"/>
  <c r="K103" i="3"/>
  <c r="L103" i="3"/>
  <c r="M103" i="3"/>
  <c r="N103" i="3"/>
  <c r="O103" i="3"/>
  <c r="D103" i="3"/>
  <c r="E110" i="3"/>
  <c r="F110" i="3"/>
  <c r="G110" i="3"/>
  <c r="H110" i="3"/>
  <c r="I110" i="3"/>
  <c r="J110" i="3"/>
  <c r="K110" i="3"/>
  <c r="L110" i="3"/>
  <c r="M110" i="3"/>
  <c r="N110" i="3"/>
  <c r="O110" i="3"/>
  <c r="E104" i="3"/>
  <c r="F104" i="3"/>
  <c r="G104" i="3"/>
  <c r="H104" i="3"/>
  <c r="I104" i="3"/>
  <c r="J104" i="3"/>
  <c r="K104" i="3"/>
  <c r="L104" i="3"/>
  <c r="M104" i="3"/>
  <c r="N104" i="3"/>
  <c r="O104" i="3"/>
  <c r="E106" i="3"/>
  <c r="F106" i="3"/>
  <c r="G106" i="3"/>
  <c r="H106" i="3"/>
  <c r="I106" i="3"/>
  <c r="J106" i="3"/>
  <c r="K106" i="3"/>
  <c r="L106" i="3"/>
  <c r="M106" i="3"/>
  <c r="N106" i="3"/>
  <c r="O106" i="3"/>
  <c r="D106" i="3"/>
  <c r="D110" i="3"/>
  <c r="D104" i="3"/>
  <c r="P73" i="3" l="1"/>
  <c r="D124" i="3" l="1"/>
  <c r="D80" i="3" l="1"/>
  <c r="P74" i="3"/>
  <c r="P72" i="3"/>
  <c r="E13" i="3"/>
  <c r="F13" i="3"/>
  <c r="G13" i="3"/>
  <c r="H13" i="3"/>
  <c r="I13" i="3"/>
  <c r="K13" i="3"/>
  <c r="L13" i="3"/>
  <c r="D13" i="3"/>
  <c r="P71" i="3" l="1"/>
  <c r="E71" i="3"/>
  <c r="F71" i="3"/>
  <c r="G71" i="3"/>
  <c r="H71" i="3"/>
  <c r="I71" i="3"/>
  <c r="J71" i="3"/>
  <c r="K71" i="3"/>
  <c r="L71" i="3"/>
  <c r="M71" i="3"/>
  <c r="N71" i="3"/>
  <c r="O71" i="3"/>
  <c r="D71" i="3"/>
  <c r="E138" i="3"/>
  <c r="F138" i="3"/>
  <c r="G138" i="3"/>
  <c r="H138" i="3"/>
  <c r="I138" i="3"/>
  <c r="J138" i="3"/>
  <c r="K138" i="3"/>
  <c r="L138" i="3"/>
  <c r="M138" i="3"/>
  <c r="N138" i="3"/>
  <c r="O138" i="3"/>
  <c r="D138" i="3"/>
  <c r="E131" i="3"/>
  <c r="F131" i="3"/>
  <c r="G131" i="3"/>
  <c r="H131" i="3"/>
  <c r="I131" i="3"/>
  <c r="J131" i="3"/>
  <c r="K131" i="3"/>
  <c r="L131" i="3"/>
  <c r="M131" i="3"/>
  <c r="N131" i="3"/>
  <c r="O131" i="3"/>
  <c r="D131" i="3"/>
  <c r="E124" i="3"/>
  <c r="F124" i="3"/>
  <c r="G124" i="3"/>
  <c r="H124" i="3"/>
  <c r="I124" i="3"/>
  <c r="J124" i="3"/>
  <c r="K124" i="3"/>
  <c r="L124" i="3"/>
  <c r="M124" i="3"/>
  <c r="N124" i="3"/>
  <c r="O124" i="3"/>
  <c r="E118" i="3"/>
  <c r="F118" i="3"/>
  <c r="G118" i="3"/>
  <c r="H118" i="3"/>
  <c r="I118" i="3"/>
  <c r="J118" i="3"/>
  <c r="K118" i="3"/>
  <c r="L118" i="3"/>
  <c r="M118" i="3"/>
  <c r="N118" i="3"/>
  <c r="O118" i="3"/>
  <c r="D118" i="3"/>
  <c r="E80" i="3" l="1"/>
  <c r="N80" i="3"/>
  <c r="G80" i="3"/>
  <c r="J80" i="3"/>
  <c r="M80" i="3"/>
  <c r="I80" i="3"/>
  <c r="F80" i="3"/>
  <c r="H80" i="3"/>
  <c r="L80" i="3"/>
  <c r="O80" i="3"/>
  <c r="K80" i="3"/>
  <c r="E145" i="3"/>
  <c r="G145" i="3"/>
  <c r="J145" i="3"/>
  <c r="K145" i="3"/>
  <c r="M145" i="3"/>
  <c r="N145" i="3"/>
  <c r="D145" i="3"/>
  <c r="D130" i="3"/>
  <c r="D7" i="3"/>
  <c r="D31" i="3" s="1"/>
  <c r="K58" i="3" l="1"/>
  <c r="K112" i="3" s="1"/>
  <c r="N58" i="3"/>
  <c r="N112" i="3" s="1"/>
  <c r="F58" i="3"/>
  <c r="F112" i="3" s="1"/>
  <c r="I58" i="3"/>
  <c r="I112" i="3" s="1"/>
  <c r="E58" i="3"/>
  <c r="E112" i="3" s="1"/>
  <c r="O58" i="3"/>
  <c r="O112" i="3" s="1"/>
  <c r="D58" i="3"/>
  <c r="L58" i="3"/>
  <c r="L112" i="3" s="1"/>
  <c r="H58" i="3"/>
  <c r="H112" i="3" s="1"/>
  <c r="O145" i="3"/>
  <c r="I145" i="3"/>
  <c r="F145" i="3"/>
  <c r="L145" i="3"/>
  <c r="H145" i="3"/>
  <c r="D6" i="3"/>
  <c r="D112" i="3" l="1"/>
  <c r="D5" i="3"/>
  <c r="D38" i="3" s="1"/>
  <c r="E6" i="3"/>
  <c r="E7" i="3"/>
  <c r="E31" i="3" s="1"/>
  <c r="F6" i="3"/>
  <c r="F7" i="3"/>
  <c r="F31" i="3" s="1"/>
  <c r="D36" i="3" l="1"/>
  <c r="D35" i="3"/>
  <c r="D33" i="3"/>
  <c r="D34" i="3"/>
  <c r="D32" i="3"/>
  <c r="D101" i="3"/>
  <c r="D37" i="3"/>
  <c r="F5" i="3"/>
  <c r="E5" i="3"/>
  <c r="D94" i="3"/>
  <c r="D93" i="3" s="1"/>
  <c r="G6" i="3"/>
  <c r="H6" i="3"/>
  <c r="G7" i="3"/>
  <c r="G31" i="3" s="1"/>
  <c r="F32" i="3" l="1"/>
  <c r="F34" i="3"/>
  <c r="F36" i="3"/>
  <c r="F38" i="3"/>
  <c r="F33" i="3"/>
  <c r="F35" i="3"/>
  <c r="F37" i="3"/>
  <c r="E32" i="3"/>
  <c r="E36" i="3"/>
  <c r="E35" i="3"/>
  <c r="E38" i="3"/>
  <c r="E37" i="3"/>
  <c r="E34" i="3"/>
  <c r="E33" i="3"/>
  <c r="D102" i="3"/>
  <c r="G64" i="3"/>
  <c r="G58" i="3" s="1"/>
  <c r="G112" i="3" s="1"/>
  <c r="E101" i="3"/>
  <c r="F101" i="3"/>
  <c r="D29" i="3"/>
  <c r="G5" i="3"/>
  <c r="F94" i="3"/>
  <c r="F93" i="3" s="1"/>
  <c r="E94" i="3"/>
  <c r="E93" i="3" s="1"/>
  <c r="H7" i="3"/>
  <c r="H31" i="3" s="1"/>
  <c r="I6" i="3"/>
  <c r="F102" i="3" l="1"/>
  <c r="E102" i="3"/>
  <c r="D39" i="3"/>
  <c r="D40" i="3" s="1"/>
  <c r="G101" i="3"/>
  <c r="H5" i="3"/>
  <c r="E29" i="3"/>
  <c r="F29" i="3"/>
  <c r="G94" i="3"/>
  <c r="G93" i="3" s="1"/>
  <c r="N7" i="3"/>
  <c r="N31" i="3" s="1"/>
  <c r="O7" i="3"/>
  <c r="O31" i="3" s="1"/>
  <c r="J6" i="3"/>
  <c r="I7" i="3"/>
  <c r="I31" i="3" s="1"/>
  <c r="G102" i="3" l="1"/>
  <c r="H101" i="3"/>
  <c r="G29" i="3"/>
  <c r="I5" i="3"/>
  <c r="F39" i="3"/>
  <c r="F40" i="3" s="1"/>
  <c r="E39" i="3"/>
  <c r="E40" i="3" s="1"/>
  <c r="H94" i="3"/>
  <c r="H93" i="3" s="1"/>
  <c r="J7" i="3"/>
  <c r="J31" i="3" s="1"/>
  <c r="K6" i="3"/>
  <c r="H102" i="3" l="1"/>
  <c r="J64" i="3"/>
  <c r="J58" i="3" s="1"/>
  <c r="J112" i="3" s="1"/>
  <c r="I101" i="3"/>
  <c r="H29" i="3"/>
  <c r="J5" i="3"/>
  <c r="G39" i="3"/>
  <c r="G40" i="3" s="1"/>
  <c r="I94" i="3"/>
  <c r="I93" i="3" s="1"/>
  <c r="K7" i="3"/>
  <c r="K31" i="3" s="1"/>
  <c r="M13" i="3"/>
  <c r="L6" i="3"/>
  <c r="I102" i="3" l="1"/>
  <c r="H39" i="3"/>
  <c r="H40" i="3" s="1"/>
  <c r="J101" i="3"/>
  <c r="I29" i="3"/>
  <c r="K5" i="3"/>
  <c r="J94" i="3"/>
  <c r="J93" i="3" s="1"/>
  <c r="M6" i="3"/>
  <c r="N13" i="3"/>
  <c r="M7" i="3"/>
  <c r="M31" i="3" s="1"/>
  <c r="L7" i="3"/>
  <c r="L31" i="3" s="1"/>
  <c r="J102" i="3" l="1"/>
  <c r="K101" i="3"/>
  <c r="P7" i="3"/>
  <c r="J29" i="3"/>
  <c r="L5" i="3"/>
  <c r="I39" i="3"/>
  <c r="I40" i="3" s="1"/>
  <c r="K94" i="3"/>
  <c r="K93" i="3" s="1"/>
  <c r="M5" i="3"/>
  <c r="N6" i="3"/>
  <c r="M64" i="3" l="1"/>
  <c r="M58" i="3" s="1"/>
  <c r="M112" i="3" s="1"/>
  <c r="K102" i="3"/>
  <c r="M101" i="3"/>
  <c r="L101" i="3"/>
  <c r="O6" i="3"/>
  <c r="P6" i="3" s="1"/>
  <c r="O13" i="3"/>
  <c r="K29" i="3"/>
  <c r="K39" i="3" s="1"/>
  <c r="K40" i="3" s="1"/>
  <c r="M94" i="3"/>
  <c r="M93" i="3" s="1"/>
  <c r="J39" i="3"/>
  <c r="J40" i="3" s="1"/>
  <c r="L94" i="3"/>
  <c r="L93" i="3" s="1"/>
  <c r="N5" i="3"/>
  <c r="L102" i="3" l="1"/>
  <c r="M102" i="3"/>
  <c r="N101" i="3"/>
  <c r="O5" i="3"/>
  <c r="L29" i="3"/>
  <c r="M29" i="3"/>
  <c r="N94" i="3"/>
  <c r="N93" i="3" s="1"/>
  <c r="N102" i="3" l="1"/>
  <c r="L39" i="3"/>
  <c r="L40" i="3" s="1"/>
  <c r="M39" i="3"/>
  <c r="M40" i="3" s="1"/>
  <c r="O101" i="3"/>
  <c r="P5" i="3"/>
  <c r="O94" i="3"/>
  <c r="O93" i="3" s="1"/>
  <c r="N29" i="3"/>
  <c r="O102" i="3" l="1"/>
  <c r="N39" i="3"/>
  <c r="N40" i="3" s="1"/>
  <c r="E48" i="3"/>
  <c r="E109" i="3" s="1"/>
  <c r="I48" i="3"/>
  <c r="I109" i="3" s="1"/>
  <c r="M48" i="3"/>
  <c r="M109" i="3" s="1"/>
  <c r="D47" i="3"/>
  <c r="D108" i="3" s="1"/>
  <c r="H46" i="3"/>
  <c r="H107" i="3" s="1"/>
  <c r="L46" i="3"/>
  <c r="L107" i="3" s="1"/>
  <c r="D46" i="3"/>
  <c r="D107" i="3" s="1"/>
  <c r="M46" i="3"/>
  <c r="M107" i="3" s="1"/>
  <c r="G48" i="3"/>
  <c r="G109" i="3" s="1"/>
  <c r="O48" i="3"/>
  <c r="O109" i="3" s="1"/>
  <c r="F46" i="3"/>
  <c r="F107" i="3" s="1"/>
  <c r="N46" i="3"/>
  <c r="N107" i="3" s="1"/>
  <c r="L48" i="3"/>
  <c r="L109" i="3" s="1"/>
  <c r="G46" i="3"/>
  <c r="G107" i="3" s="1"/>
  <c r="K46" i="3"/>
  <c r="K107" i="3" s="1"/>
  <c r="O46" i="3"/>
  <c r="O107" i="3" s="1"/>
  <c r="F48" i="3"/>
  <c r="F109" i="3" s="1"/>
  <c r="J48" i="3"/>
  <c r="J109" i="3" s="1"/>
  <c r="N48" i="3"/>
  <c r="N109" i="3" s="1"/>
  <c r="E46" i="3"/>
  <c r="E107" i="3" s="1"/>
  <c r="I46" i="3"/>
  <c r="I107" i="3" s="1"/>
  <c r="K48" i="3"/>
  <c r="K109" i="3" s="1"/>
  <c r="J46" i="3"/>
  <c r="J107" i="3" s="1"/>
  <c r="H48" i="3"/>
  <c r="H109" i="3" s="1"/>
  <c r="D48" i="3"/>
  <c r="D109" i="3" s="1"/>
  <c r="G47" i="3"/>
  <c r="G108" i="3" s="1"/>
  <c r="K47" i="3"/>
  <c r="K108" i="3" s="1"/>
  <c r="O47" i="3"/>
  <c r="O108" i="3" s="1"/>
  <c r="I47" i="3"/>
  <c r="I108" i="3" s="1"/>
  <c r="J47" i="3"/>
  <c r="J108" i="3" s="1"/>
  <c r="H47" i="3"/>
  <c r="H108" i="3" s="1"/>
  <c r="L47" i="3"/>
  <c r="L108" i="3" s="1"/>
  <c r="E47" i="3"/>
  <c r="E108" i="3" s="1"/>
  <c r="M47" i="3"/>
  <c r="M108" i="3" s="1"/>
  <c r="F47" i="3"/>
  <c r="F108" i="3" s="1"/>
  <c r="N47" i="3"/>
  <c r="N108" i="3" s="1"/>
  <c r="O29" i="3"/>
  <c r="O39" i="3" l="1"/>
  <c r="O40" i="3" s="1"/>
  <c r="D41" i="3"/>
  <c r="D151" i="3" s="1"/>
  <c r="H41" i="3"/>
  <c r="H151" i="3" s="1"/>
  <c r="I41" i="3"/>
  <c r="I151" i="3" s="1"/>
  <c r="O41" i="3"/>
  <c r="I100" i="3"/>
  <c r="I117" i="3" s="1"/>
  <c r="I146" i="3" s="1"/>
  <c r="L41" i="3"/>
  <c r="E41" i="3"/>
  <c r="K41" i="3"/>
  <c r="O100" i="3"/>
  <c r="O117" i="3" s="1"/>
  <c r="O146" i="3" s="1"/>
  <c r="G41" i="3"/>
  <c r="J41" i="3"/>
  <c r="N41" i="3"/>
  <c r="E100" i="3"/>
  <c r="E117" i="3" s="1"/>
  <c r="E146" i="3" s="1"/>
  <c r="J100" i="3"/>
  <c r="J117" i="3" s="1"/>
  <c r="J146" i="3" s="1"/>
  <c r="F41" i="3"/>
  <c r="M41" i="3"/>
  <c r="J151" i="3" l="1"/>
  <c r="J152" i="3" s="1"/>
  <c r="E151" i="3"/>
  <c r="E152" i="3" s="1"/>
  <c r="D152" i="3"/>
  <c r="F151" i="3"/>
  <c r="F152" i="3" s="1"/>
  <c r="G151" i="3"/>
  <c r="G152" i="3" s="1"/>
  <c r="L151" i="3"/>
  <c r="L152" i="3" s="1"/>
  <c r="M151" i="3"/>
  <c r="M152" i="3" s="1"/>
  <c r="N151" i="3"/>
  <c r="N152" i="3" s="1"/>
  <c r="K151" i="3"/>
  <c r="K152" i="3" s="1"/>
  <c r="O56" i="3"/>
  <c r="O151" i="3"/>
  <c r="O152" i="3" s="1"/>
  <c r="H56" i="3"/>
  <c r="H57" i="3" s="1"/>
  <c r="H152" i="3"/>
  <c r="I56" i="3"/>
  <c r="I152" i="3"/>
  <c r="L100" i="3"/>
  <c r="L117" i="3" s="1"/>
  <c r="L146" i="3" s="1"/>
  <c r="M100" i="3"/>
  <c r="M117" i="3" s="1"/>
  <c r="M146" i="3" s="1"/>
  <c r="H100" i="3"/>
  <c r="H117" i="3" s="1"/>
  <c r="H146" i="3" s="1"/>
  <c r="D100" i="3"/>
  <c r="D117" i="3" s="1"/>
  <c r="D146" i="3" s="1"/>
  <c r="D147" i="3" s="1"/>
  <c r="E92" i="3" s="1"/>
  <c r="E147" i="3" s="1"/>
  <c r="F92" i="3" s="1"/>
  <c r="G100" i="3"/>
  <c r="G117" i="3" s="1"/>
  <c r="G146" i="3" s="1"/>
  <c r="K100" i="3"/>
  <c r="K117" i="3" s="1"/>
  <c r="K146" i="3" s="1"/>
  <c r="L56" i="3"/>
  <c r="L57" i="3" s="1"/>
  <c r="F100" i="3"/>
  <c r="F117" i="3" s="1"/>
  <c r="F146" i="3" s="1"/>
  <c r="N100" i="3"/>
  <c r="N117" i="3" s="1"/>
  <c r="N146" i="3" s="1"/>
  <c r="K56" i="3"/>
  <c r="K57" i="3" s="1"/>
  <c r="N56" i="3"/>
  <c r="N57" i="3" s="1"/>
  <c r="E56" i="3"/>
  <c r="E57" i="3" s="1"/>
  <c r="M56" i="3"/>
  <c r="M57" i="3" s="1"/>
  <c r="G56" i="3"/>
  <c r="G57" i="3" s="1"/>
  <c r="F56" i="3"/>
  <c r="F57" i="3" s="1"/>
  <c r="D56" i="3"/>
  <c r="J56" i="3"/>
  <c r="J57" i="3" s="1"/>
  <c r="O65" i="3" l="1"/>
  <c r="O66" i="3" s="1"/>
  <c r="O57" i="3"/>
  <c r="I65" i="3"/>
  <c r="I66" i="3" s="1"/>
  <c r="I57" i="3"/>
  <c r="D65" i="3"/>
  <c r="D57" i="3"/>
  <c r="L153" i="3"/>
  <c r="H65" i="3"/>
  <c r="H66" i="3" s="1"/>
  <c r="O153" i="3"/>
  <c r="I153" i="3"/>
  <c r="H153" i="3"/>
  <c r="F147" i="3"/>
  <c r="G92" i="3" s="1"/>
  <c r="G147" i="3" s="1"/>
  <c r="H92" i="3" s="1"/>
  <c r="H147" i="3" s="1"/>
  <c r="I92" i="3" s="1"/>
  <c r="I147" i="3" s="1"/>
  <c r="J92" i="3" s="1"/>
  <c r="J147" i="3" s="1"/>
  <c r="K92" i="3" s="1"/>
  <c r="K147" i="3" s="1"/>
  <c r="L92" i="3" s="1"/>
  <c r="L147" i="3" s="1"/>
  <c r="M92" i="3" s="1"/>
  <c r="M147" i="3" s="1"/>
  <c r="N92" i="3" s="1"/>
  <c r="N147" i="3" s="1"/>
  <c r="O92" i="3" s="1"/>
  <c r="O147" i="3" s="1"/>
  <c r="L65" i="3"/>
  <c r="L66" i="3" s="1"/>
  <c r="G153" i="3"/>
  <c r="E153" i="3"/>
  <c r="N65" i="3"/>
  <c r="N66" i="3" s="1"/>
  <c r="K153" i="3"/>
  <c r="J65" i="3"/>
  <c r="J66" i="3" s="1"/>
  <c r="J153" i="3"/>
  <c r="F65" i="3"/>
  <c r="F66" i="3" s="1"/>
  <c r="M65" i="3"/>
  <c r="M66" i="3" s="1"/>
  <c r="F153" i="3"/>
  <c r="M153" i="3"/>
  <c r="D153" i="3"/>
  <c r="G65" i="3"/>
  <c r="G66" i="3" s="1"/>
  <c r="E65" i="3"/>
  <c r="E66" i="3" s="1"/>
  <c r="N153" i="3"/>
  <c r="K65" i="3"/>
  <c r="K66" i="3" s="1"/>
  <c r="D67" i="3" l="1"/>
  <c r="E67" i="3" s="1"/>
  <c r="F67" i="3" s="1"/>
  <c r="G67" i="3" s="1"/>
  <c r="H67" i="3" s="1"/>
  <c r="I67" i="3" s="1"/>
  <c r="J67" i="3" s="1"/>
  <c r="K67" i="3" s="1"/>
  <c r="L67" i="3" s="1"/>
  <c r="M67" i="3" s="1"/>
  <c r="N67" i="3" s="1"/>
  <c r="O67" i="3" s="1"/>
  <c r="D66" i="3"/>
</calcChain>
</file>

<file path=xl/sharedStrings.xml><?xml version="1.0" encoding="utf-8"?>
<sst xmlns="http://schemas.openxmlformats.org/spreadsheetml/2006/main" count="260" uniqueCount="82">
  <si>
    <t>Важно! Ячейки, выделенные желтой заливкой заполняются или корректируются вручную</t>
  </si>
  <si>
    <t>Периоды</t>
  </si>
  <si>
    <t>ПРОГНОЗ ДОХОДОВ И РАСХОДОВ</t>
  </si>
  <si>
    <t>Измерение</t>
  </si>
  <si>
    <t>Значение</t>
  </si>
  <si>
    <t>ИТОГО</t>
  </si>
  <si>
    <t>1. Выручка</t>
  </si>
  <si>
    <t>руб.</t>
  </si>
  <si>
    <t>Тип оборудования 1</t>
  </si>
  <si>
    <t>Тип оборудования 2</t>
  </si>
  <si>
    <t>Тип оборудования 3</t>
  </si>
  <si>
    <t>и т.д.</t>
  </si>
  <si>
    <t>Количество суток:</t>
  </si>
  <si>
    <t>сут.</t>
  </si>
  <si>
    <t>Средняя стоимость/сутки:</t>
  </si>
  <si>
    <t>2. Переменные расходы</t>
  </si>
  <si>
    <t>Амортизация предметов проката (аренды)</t>
  </si>
  <si>
    <t>Обслуживание и ремонт предметов проката</t>
  </si>
  <si>
    <t xml:space="preserve">% от выручки </t>
  </si>
  <si>
    <t>Прочие переменные расходы</t>
  </si>
  <si>
    <t>% от выручки</t>
  </si>
  <si>
    <t>3. Маржинальная прибыль</t>
  </si>
  <si>
    <t xml:space="preserve">Маржинальная рентабельность, % </t>
  </si>
  <si>
    <t>%</t>
  </si>
  <si>
    <t>4. Постоянные расходы</t>
  </si>
  <si>
    <t>Аренда офиса (пункта проката)</t>
  </si>
  <si>
    <t>Заработная плата (вкл. ФСЗН)</t>
  </si>
  <si>
    <t>Транспортные расходы</t>
  </si>
  <si>
    <t>Юрист/бухгалтер, проч. услуги ст. орг. (аутсорс.)</t>
  </si>
  <si>
    <t>Маркетинг и реклама</t>
  </si>
  <si>
    <t>% от годовой выручки</t>
  </si>
  <si>
    <t>Обновление и техподдержка сайта</t>
  </si>
  <si>
    <t>Связь, интернет и т.п.</t>
  </si>
  <si>
    <t>Повышение квалификации, Гос. регистр./разреш./сертиф.</t>
  </si>
  <si>
    <t>Прочие постоянные расходы</t>
  </si>
  <si>
    <t>Амортизация ОС и НМА (за искл. предметов проката)</t>
  </si>
  <si>
    <t>5. Операционная прибыль</t>
  </si>
  <si>
    <t>Операционная рентабельность, %</t>
  </si>
  <si>
    <t>6. Неоперационные расходы и единый налог</t>
  </si>
  <si>
    <t>Процент по кредитам</t>
  </si>
  <si>
    <t>Налог/Сбор за осуществление деятельности</t>
  </si>
  <si>
    <t>Важно! Применена ставка налога для ИП при УСН (5%), который рассчитывается и оплачивается ежеквартально</t>
  </si>
  <si>
    <t xml:space="preserve">7. Чистая прибыль 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</si>
  <si>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</si>
  <si>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 xml:space="preserve">Рентабельность по чистой прибыли, % </t>
  </si>
  <si>
    <t>Чистая прибыль накопленным итогом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</si>
  <si>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</si>
  <si>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ПРОГНОЗ ИНВЕСТИЦИОННЫХ РАСХОДОВ</t>
  </si>
  <si>
    <t>Срок амортиза-ции (лет/сут.)</t>
  </si>
  <si>
    <t>Остаточная стоимость на конец года</t>
  </si>
  <si>
    <t>Основные средства  (ОС) и нематериальные активы (НМА) (накопленным итогом)</t>
  </si>
  <si>
    <t>Сайт</t>
  </si>
  <si>
    <t>Амортизация ОС и НМА</t>
  </si>
  <si>
    <t xml:space="preserve">Важно! Амортизация предметов проката (аренды), зависит от срока полезного использования, обозначенного в техпаспорте в часах (с переводом в сутки), начисляется производительном методом (в зависимости от времени экспл.) и отражается в разделе переменных расходов </t>
  </si>
  <si>
    <t>ПРОГНОЗ ДВИЖЕНИЯ ДЕНЕЖНЫХ СРЕДСТВ</t>
  </si>
  <si>
    <t>1. Остаток ДС на начало периода</t>
  </si>
  <si>
    <t>2. Приток ДС в от операционной деятельности</t>
  </si>
  <si>
    <t>Выручка</t>
  </si>
  <si>
    <t>Прочие поступления</t>
  </si>
  <si>
    <t>3. Отток ДС от операционной деятельности</t>
  </si>
  <si>
    <t>Неоперационные расходы</t>
  </si>
  <si>
    <t>4. Сальдо ДС по операционной деятельности</t>
  </si>
  <si>
    <t>5. Приток ДС по инвестиционной деятельности</t>
  </si>
  <si>
    <t>Продажа оборудования</t>
  </si>
  <si>
    <t>6. Отток ДС от инвестиционной деятельности</t>
  </si>
  <si>
    <t>Покупка оборудования</t>
  </si>
  <si>
    <t>7. Сальдо ДС по инвестиционной деятельности</t>
  </si>
  <si>
    <t>8. Приток ДС по финансовой деятельности</t>
  </si>
  <si>
    <t>Получение кредита</t>
  </si>
  <si>
    <t>Взнос капитала собственником</t>
  </si>
  <si>
    <t>9. Отток ДС по финансовой деятельности</t>
  </si>
  <si>
    <t>Погашение кредита</t>
  </si>
  <si>
    <t>Выплата дивидендов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</si>
  <si>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</si>
  <si>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</si>
  <si>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</si>
  <si>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</si>
  <si>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ДОПОЛНИТЕЛЬНЫЕ ФИНАНСОВЫЕ ПОКАЗАТЕЛИ</t>
  </si>
  <si>
    <t>Точка безубыточности</t>
  </si>
  <si>
    <t>Маржинальный запас прочности</t>
  </si>
  <si>
    <t>Операционный рычаг</t>
  </si>
  <si>
    <t>во сколько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</si>
</sst>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р.-419]#,##0"/>
  </numFmts>
  <fonts count="22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Alignment="1">
      <alignment vertical="center"/>
    </xf>
    <xf numFmtId="3" fontId="5" fillId="0" borderId="0" xfId="1" applyNumberFormat="1" applyFont="1" applyAlignment="1" applyProtection="1">
      <alignment horizontal="right" vertical="center"/>
      <protection locked="0"/>
    </xf>
    <xf numFmtId="3" fontId="5" fillId="5" borderId="0" xfId="1" applyNumberFormat="1" applyFont="1" applyFill="1" applyAlignment="1" applyProtection="1">
      <alignment horizontal="right" vertical="center"/>
      <protection locked="0"/>
    </xf>
    <xf numFmtId="0" fontId="4" fillId="5" borderId="0" xfId="1" applyFont="1" applyFill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3" fontId="6" fillId="0" borderId="0" xfId="1" applyNumberFormat="1" applyFont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Alignment="1" applyProtection="1">
      <alignment horizontal="left" vertical="center"/>
      <protection locked="0"/>
    </xf>
    <xf numFmtId="3" fontId="7" fillId="0" borderId="0" xfId="1" applyNumberFormat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3" fontId="7" fillId="5" borderId="0" xfId="1" applyNumberFormat="1" applyFont="1" applyFill="1" applyAlignment="1" applyProtection="1">
      <alignment horizontal="right" vertical="center"/>
      <protection locked="0"/>
    </xf>
    <xf numFmtId="165" fontId="7" fillId="0" borderId="0" xfId="1" applyNumberFormat="1" applyFont="1" applyAlignment="1" applyProtection="1">
      <alignment horizontal="left" vertical="center"/>
      <protection locked="0"/>
    </xf>
    <xf numFmtId="0" fontId="11" fillId="5" borderId="0" xfId="1" applyFont="1" applyFill="1" applyAlignment="1" applyProtection="1">
      <alignment vertical="center"/>
      <protection locked="0"/>
    </xf>
    <xf numFmtId="165" fontId="11" fillId="3" borderId="0" xfId="1" applyNumberFormat="1" applyFont="1" applyFill="1" applyAlignment="1" applyProtection="1">
      <alignment horizontal="left" vertical="center" wrapText="1"/>
      <protection locked="0"/>
    </xf>
    <xf numFmtId="3" fontId="8" fillId="3" borderId="0" xfId="1" applyNumberFormat="1" applyFont="1" applyFill="1" applyAlignment="1" applyProtection="1">
      <alignment horizontal="right" vertical="center"/>
      <protection locked="0"/>
    </xf>
    <xf numFmtId="3" fontId="7" fillId="3" borderId="0" xfId="1" applyNumberFormat="1" applyFont="1" applyFill="1" applyAlignment="1" applyProtection="1">
      <alignment horizontal="right" vertical="center"/>
      <protection locked="0"/>
    </xf>
    <xf numFmtId="0" fontId="11" fillId="3" borderId="0" xfId="1" applyFont="1" applyFill="1" applyAlignment="1" applyProtection="1">
      <alignment horizontal="left" vertical="center"/>
      <protection locked="0"/>
    </xf>
    <xf numFmtId="0" fontId="11" fillId="3" borderId="0" xfId="1" applyFont="1" applyFill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3" fontId="8" fillId="0" borderId="0" xfId="1" applyNumberFormat="1" applyFont="1" applyAlignment="1" applyProtection="1">
      <alignment horizontal="right" vertical="center"/>
      <protection locked="0"/>
    </xf>
    <xf numFmtId="0" fontId="14" fillId="0" borderId="0" xfId="1" applyFont="1" applyAlignment="1">
      <alignment horizontal="left" vertical="center" wrapText="1"/>
    </xf>
    <xf numFmtId="0" fontId="10" fillId="8" borderId="0" xfId="1" applyFont="1" applyFill="1" applyAlignment="1" applyProtection="1">
      <alignment horizontal="center" vertical="center"/>
      <protection locked="0"/>
    </xf>
    <xf numFmtId="3" fontId="10" fillId="8" borderId="0" xfId="1" applyNumberFormat="1" applyFont="1" applyFill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9" fontId="7" fillId="0" borderId="0" xfId="1" applyNumberFormat="1" applyFont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left" vertical="center"/>
      <protection locked="0"/>
    </xf>
    <xf numFmtId="10" fontId="7" fillId="3" borderId="0" xfId="1" applyNumberFormat="1" applyFont="1" applyFill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Alignment="1" applyProtection="1">
      <alignment horizontal="center" vertical="center"/>
      <protection locked="0"/>
    </xf>
    <xf numFmtId="0" fontId="10" fillId="10" borderId="0" xfId="1" applyFont="1" applyFill="1" applyAlignment="1" applyProtection="1">
      <alignment horizontal="right" vertical="center"/>
      <protection locked="0"/>
    </xf>
    <xf numFmtId="3" fontId="10" fillId="10" borderId="0" xfId="1" applyNumberFormat="1" applyFont="1" applyFill="1" applyAlignment="1" applyProtection="1">
      <alignment horizontal="right" vertical="center"/>
      <protection locked="0"/>
    </xf>
    <xf numFmtId="0" fontId="10" fillId="11" borderId="0" xfId="1" applyFont="1" applyFill="1" applyAlignment="1" applyProtection="1">
      <alignment horizontal="center" vertical="center"/>
      <protection locked="0"/>
    </xf>
    <xf numFmtId="3" fontId="10" fillId="11" borderId="0" xfId="1" applyNumberFormat="1" applyFont="1" applyFill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Alignment="1" applyProtection="1">
      <alignment horizontal="left" vertical="center"/>
      <protection locked="0"/>
    </xf>
    <xf numFmtId="165" fontId="10" fillId="10" borderId="0" xfId="1" applyNumberFormat="1" applyFont="1" applyFill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10" fontId="19" fillId="0" borderId="0" xfId="1" applyNumberFormat="1" applyFont="1" applyAlignment="1" applyProtection="1">
      <alignment horizontal="right" vertical="center"/>
      <protection locked="0"/>
    </xf>
    <xf numFmtId="3" fontId="19" fillId="0" borderId="0" xfId="1" applyNumberFormat="1" applyFont="1" applyAlignment="1" applyProtection="1">
      <alignment horizontal="right" vertical="center"/>
      <protection locked="0"/>
    </xf>
    <xf numFmtId="3" fontId="7" fillId="0" borderId="0" xfId="1" applyNumberFormat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 indent="5"/>
      <protection locked="0"/>
    </xf>
    <xf numFmtId="9" fontId="7" fillId="6" borderId="0" xfId="1" applyNumberFormat="1" applyFont="1" applyFill="1" applyAlignment="1" applyProtection="1">
      <alignment horizontal="center" vertical="center"/>
      <protection locked="0"/>
    </xf>
    <xf numFmtId="4" fontId="7" fillId="6" borderId="0" xfId="1" applyNumberFormat="1" applyFont="1" applyFill="1" applyAlignment="1" applyProtection="1">
      <alignment horizontal="center" vertical="center"/>
      <protection locked="0"/>
    </xf>
    <xf numFmtId="164" fontId="7" fillId="5" borderId="0" xfId="1" applyNumberFormat="1" applyFont="1" applyFill="1" applyAlignment="1" applyProtection="1">
      <alignment horizontal="center" vertical="center"/>
      <protection locked="0"/>
    </xf>
    <xf numFmtId="165" fontId="18" fillId="0" borderId="0" xfId="1" applyNumberFormat="1" applyFont="1" applyAlignment="1" applyProtection="1">
      <alignment horizontal="left" vertical="center" indent="5"/>
      <protection locked="0"/>
    </xf>
    <xf numFmtId="165" fontId="18" fillId="0" borderId="0" xfId="1" applyNumberFormat="1" applyFont="1" applyAlignment="1" applyProtection="1">
      <alignment horizontal="left" vertical="center" wrapText="1" indent="5"/>
      <protection locked="0"/>
    </xf>
    <xf numFmtId="0" fontId="18" fillId="0" borderId="0" xfId="1" applyFont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Alignment="1" applyProtection="1">
      <alignment horizontal="center" vertical="center" wrapText="1"/>
      <protection locked="0"/>
    </xf>
    <xf numFmtId="0" fontId="9" fillId="9" borderId="0" xfId="1" applyFont="1" applyFill="1" applyAlignment="1" applyProtection="1">
      <alignment horizontal="left" vertical="center"/>
      <protection locked="0"/>
    </xf>
    <xf numFmtId="0" fontId="9" fillId="9" borderId="0" xfId="1" applyFont="1" applyFill="1" applyAlignment="1" applyProtection="1">
      <alignment horizontal="center" vertical="center"/>
      <protection locked="0"/>
    </xf>
    <xf numFmtId="3" fontId="9" fillId="9" borderId="0" xfId="1" applyNumberFormat="1" applyFont="1" applyFill="1" applyAlignment="1" applyProtection="1">
      <alignment horizontal="center" vertical="center"/>
      <protection locked="0"/>
    </xf>
    <xf numFmtId="3" fontId="9" fillId="9" borderId="0" xfId="1" applyNumberFormat="1" applyFont="1" applyFill="1" applyAlignment="1" applyProtection="1">
      <alignment horizontal="right" vertical="center"/>
      <protection locked="0"/>
    </xf>
    <xf numFmtId="3" fontId="5" fillId="5" borderId="0" xfId="1" applyNumberFormat="1" applyFont="1" applyFill="1" applyAlignment="1" applyProtection="1">
      <alignment horizontal="center" vertical="center"/>
      <protection locked="0"/>
    </xf>
    <xf numFmtId="3" fontId="5" fillId="0" borderId="0" xfId="1" applyNumberFormat="1" applyFont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Border="1" applyAlignment="1" applyProtection="1">
      <alignment horizontal="center" vertical="center"/>
      <protection locked="0"/>
    </xf>
    <xf numFmtId="3" fontId="5" fillId="0" borderId="1" xfId="1" applyNumberFormat="1" applyFont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Alignment="1" applyProtection="1">
      <alignment horizontal="right" vertical="center"/>
      <protection locked="0"/>
    </xf>
    <xf numFmtId="165" fontId="9" fillId="9" borderId="0" xfId="1" applyNumberFormat="1" applyFont="1" applyFill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horizontal="left" vertical="center" wrapText="1" indent="3"/>
      <protection locked="0"/>
    </xf>
    <xf numFmtId="0" fontId="7" fillId="0" borderId="0" xfId="1" applyFont="1" applyAlignment="1" applyProtection="1">
      <alignment horizontal="left" vertical="center" indent="3"/>
      <protection locked="0"/>
    </xf>
    <xf numFmtId="0" fontId="16" fillId="0" borderId="0" xfId="0" applyFont="1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165" fontId="10" fillId="11" borderId="0" xfId="1" applyNumberFormat="1" applyFont="1" applyFill="1" applyAlignment="1" applyProtection="1">
      <alignment horizontal="left" vertical="center" wrapText="1"/>
      <protection locked="0"/>
    </xf>
    <xf numFmtId="165" fontId="7" fillId="0" borderId="0" xfId="1" applyNumberFormat="1" applyFont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8" fillId="3" borderId="0" xfId="1" applyFont="1" applyFill="1" applyAlignment="1" applyProtection="1">
      <alignment horizontal="left" vertical="center"/>
      <protection locked="0"/>
    </xf>
    <xf numFmtId="0" fontId="8" fillId="3" borderId="0" xfId="1" applyFont="1" applyFill="1" applyAlignment="1" applyProtection="1">
      <alignment horizontal="center" vertical="center"/>
      <protection locked="0"/>
    </xf>
    <xf numFmtId="9" fontId="8" fillId="3" borderId="0" xfId="1" applyNumberFormat="1" applyFont="1" applyFill="1" applyAlignment="1" applyProtection="1">
      <alignment horizontal="center" vertical="center"/>
      <protection locked="0"/>
    </xf>
    <xf numFmtId="0" fontId="8" fillId="3" borderId="0" xfId="1" applyFont="1" applyFill="1" applyAlignment="1" applyProtection="1">
      <alignment horizontal="left" vertical="center" wrapText="1"/>
      <protection locked="0"/>
    </xf>
    <xf numFmtId="0" fontId="7" fillId="5" borderId="0" xfId="1" applyFont="1" applyFill="1" applyAlignment="1" applyProtection="1">
      <alignment horizontal="left" vertical="center" indent="3"/>
      <protection locked="0"/>
    </xf>
    <xf numFmtId="0" fontId="7" fillId="5" borderId="0" xfId="1" applyFont="1" applyFill="1" applyAlignment="1" applyProtection="1">
      <alignment horizontal="left" vertical="center"/>
      <protection locked="0"/>
    </xf>
    <xf numFmtId="0" fontId="7" fillId="5" borderId="0" xfId="1" applyFont="1" applyFill="1" applyAlignment="1" applyProtection="1">
      <alignment horizontal="center" vertical="center"/>
      <protection locked="0"/>
    </xf>
    <xf numFmtId="0" fontId="7" fillId="5" borderId="0" xfId="1" applyFont="1" applyFill="1" applyAlignment="1" applyProtection="1">
      <alignment horizontal="left" vertical="center" wrapText="1"/>
      <protection locked="0"/>
    </xf>
    <xf numFmtId="0" fontId="7" fillId="5" borderId="0" xfId="1" applyFont="1" applyFill="1" applyAlignment="1" applyProtection="1">
      <alignment horizontal="center" vertical="center" wrapText="1"/>
      <protection locked="0"/>
    </xf>
    <xf numFmtId="9" fontId="7" fillId="5" borderId="0" xfId="1" applyNumberFormat="1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 wrapText="1"/>
      <protection locked="0"/>
    </xf>
    <xf numFmtId="3" fontId="7" fillId="5" borderId="0" xfId="1" applyNumberFormat="1" applyFont="1" applyFill="1" applyAlignment="1" applyProtection="1">
      <alignment horizontal="center" vertical="center"/>
      <protection locked="0"/>
    </xf>
    <xf numFmtId="165" fontId="7" fillId="5" borderId="0" xfId="1" applyNumberFormat="1" applyFont="1" applyFill="1" applyAlignment="1" applyProtection="1">
      <alignment horizontal="left" vertical="center"/>
      <protection locked="0"/>
    </xf>
    <xf numFmtId="165" fontId="17" fillId="5" borderId="0" xfId="1" applyNumberFormat="1" applyFont="1" applyFill="1" applyAlignment="1" applyProtection="1">
      <alignment horizontal="left" vertical="center" wrapText="1" indent="5"/>
      <protection locked="0"/>
    </xf>
    <xf numFmtId="0" fontId="17" fillId="5" borderId="0" xfId="1" applyFont="1" applyFill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Alignment="1" applyProtection="1">
      <alignment horizontal="left" vertical="center" wrapText="1" indent="5"/>
      <protection locked="0"/>
    </xf>
    <xf numFmtId="0" fontId="18" fillId="5" borderId="0" xfId="1" applyFont="1" applyFill="1" applyAlignment="1" applyProtection="1">
      <alignment horizontal="left" vertical="center" indent="5"/>
      <protection locked="0"/>
    </xf>
    <xf numFmtId="165" fontId="18" fillId="5" borderId="0" xfId="1" applyNumberFormat="1" applyFont="1" applyFill="1" applyAlignment="1" applyProtection="1">
      <alignment horizontal="left" vertical="center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Обычный 2" xfId="1" xr:uid="{00000000-0005-0000-0000-000001000000}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37"/>
  <sheetViews>
    <sheetView tabSelected="1" topLeftCell="A91" zoomScale="68" zoomScaleNormal="68" workbookViewId="0">
      <selection activeCell="D93" sqref="D93"/>
    </sheetView>
  </sheetViews>
  <sheetFormatPr defaultColWidth="14.42578125" defaultRowHeight="15.75" customHeight="1"/>
  <cols>
    <col min="1" max="1" width="46.85546875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16" s="5" customFormat="1" ht="15.75" customHeight="1">
      <c r="A1" s="140" t="s">
        <v>0</v>
      </c>
      <c r="B1" s="141"/>
      <c r="C1" s="141"/>
      <c r="D1" s="141"/>
      <c r="E1" s="4"/>
    </row>
    <row r="2" spans="1:16" s="5" customFormat="1" ht="15.75" customHeight="1">
      <c r="A2" s="4"/>
      <c r="B2" s="8"/>
      <c r="C2" s="8"/>
      <c r="D2" s="8"/>
      <c r="E2" s="4"/>
    </row>
    <row r="3" spans="1:16" s="5" customFormat="1" ht="15.6">
      <c r="A3"/>
      <c r="B3"/>
      <c r="C3"/>
      <c r="D3"/>
      <c r="E3"/>
      <c r="F3"/>
      <c r="G3"/>
      <c r="H3"/>
      <c r="I3"/>
      <c r="J3"/>
      <c r="K3"/>
      <c r="L3"/>
      <c r="M3"/>
      <c r="N3"/>
      <c r="O3" s="99" t="s">
        <v>1</v>
      </c>
    </row>
    <row r="4" spans="1:16" s="9" customFormat="1" ht="32.450000000000003" customHeight="1">
      <c r="A4" s="87" t="s">
        <v>2</v>
      </c>
      <c r="B4" s="87" t="s">
        <v>3</v>
      </c>
      <c r="C4" s="20" t="s">
        <v>4</v>
      </c>
      <c r="D4" s="87">
        <v>1</v>
      </c>
      <c r="E4" s="87">
        <v>2</v>
      </c>
      <c r="F4" s="87">
        <v>3</v>
      </c>
      <c r="G4" s="87">
        <v>4</v>
      </c>
      <c r="H4" s="87">
        <v>5</v>
      </c>
      <c r="I4" s="87">
        <v>6</v>
      </c>
      <c r="J4" s="87">
        <v>7</v>
      </c>
      <c r="K4" s="87">
        <v>8</v>
      </c>
      <c r="L4" s="87">
        <v>9</v>
      </c>
      <c r="M4" s="87">
        <v>10</v>
      </c>
      <c r="N4" s="87">
        <v>11</v>
      </c>
      <c r="O4" s="87">
        <v>12</v>
      </c>
      <c r="P4" s="110" t="s">
        <v>5</v>
      </c>
    </row>
    <row r="5" spans="1:16" s="9" customFormat="1" ht="15.6">
      <c r="A5" s="52" t="s">
        <v>6</v>
      </c>
      <c r="B5" s="53" t="s">
        <v>7</v>
      </c>
      <c r="C5" s="53"/>
      <c r="D5" s="54">
        <f t="shared" ref="D5:O5" si="0">SUM(D6:D12)</f>
        <v>750</v>
      </c>
      <c r="E5" s="54">
        <f t="shared" si="0"/>
        <v>930</v>
      </c>
      <c r="F5" s="54">
        <f t="shared" si="0"/>
        <v>1500</v>
      </c>
      <c r="G5" s="54">
        <f t="shared" si="0"/>
        <v>1370</v>
      </c>
      <c r="H5" s="54">
        <f t="shared" si="0"/>
        <v>1410</v>
      </c>
      <c r="I5" s="54">
        <f t="shared" si="0"/>
        <v>1440</v>
      </c>
      <c r="J5" s="54">
        <f t="shared" si="0"/>
        <v>1490</v>
      </c>
      <c r="K5" s="54">
        <f t="shared" si="0"/>
        <v>1330</v>
      </c>
      <c r="L5" s="54">
        <f t="shared" si="0"/>
        <v>1390</v>
      </c>
      <c r="M5" s="54">
        <f t="shared" si="0"/>
        <v>1445</v>
      </c>
      <c r="N5" s="54">
        <f t="shared" si="0"/>
        <v>1255</v>
      </c>
      <c r="O5" s="54">
        <f t="shared" si="0"/>
        <v>1390</v>
      </c>
      <c r="P5" s="115">
        <f>SUM(D5:O5)</f>
        <v>15700</v>
      </c>
    </row>
    <row r="6" spans="1:16" s="9" customFormat="1" ht="15.6">
      <c r="A6" s="123" t="s">
        <v>8</v>
      </c>
      <c r="B6" s="40" t="s">
        <v>7</v>
      </c>
      <c r="C6" s="42"/>
      <c r="D6" s="22">
        <f t="shared" ref="D6:O6" si="1">D14*$C$22</f>
        <v>150</v>
      </c>
      <c r="E6" s="22">
        <f t="shared" si="1"/>
        <v>180</v>
      </c>
      <c r="F6" s="22">
        <f t="shared" si="1"/>
        <v>300</v>
      </c>
      <c r="G6" s="22">
        <f t="shared" si="1"/>
        <v>450</v>
      </c>
      <c r="H6" s="22">
        <f t="shared" si="1"/>
        <v>420</v>
      </c>
      <c r="I6" s="22">
        <f t="shared" si="1"/>
        <v>420</v>
      </c>
      <c r="J6" s="22">
        <f t="shared" si="1"/>
        <v>450</v>
      </c>
      <c r="K6" s="22">
        <f t="shared" si="1"/>
        <v>450</v>
      </c>
      <c r="L6" s="22">
        <f t="shared" si="1"/>
        <v>420</v>
      </c>
      <c r="M6" s="22">
        <f t="shared" si="1"/>
        <v>375</v>
      </c>
      <c r="N6" s="22">
        <f t="shared" si="1"/>
        <v>375</v>
      </c>
      <c r="O6" s="22">
        <f t="shared" si="1"/>
        <v>390</v>
      </c>
      <c r="P6" s="111">
        <f t="shared" ref="P6:P12" si="2">SUM(D6:O6)</f>
        <v>4380</v>
      </c>
    </row>
    <row r="7" spans="1:16" s="9" customFormat="1" ht="15.6">
      <c r="A7" s="123" t="s">
        <v>9</v>
      </c>
      <c r="B7" s="40" t="s">
        <v>7</v>
      </c>
      <c r="C7" s="42"/>
      <c r="D7" s="22">
        <f t="shared" ref="D7:O7" si="3">D15*$C$23</f>
        <v>480</v>
      </c>
      <c r="E7" s="22">
        <f t="shared" si="3"/>
        <v>600</v>
      </c>
      <c r="F7" s="22">
        <f t="shared" si="3"/>
        <v>1000</v>
      </c>
      <c r="G7" s="22">
        <f t="shared" si="3"/>
        <v>720</v>
      </c>
      <c r="H7" s="22">
        <f t="shared" si="3"/>
        <v>720</v>
      </c>
      <c r="I7" s="22">
        <f t="shared" si="3"/>
        <v>800</v>
      </c>
      <c r="J7" s="22">
        <f t="shared" si="3"/>
        <v>800</v>
      </c>
      <c r="K7" s="22">
        <f t="shared" si="3"/>
        <v>640</v>
      </c>
      <c r="L7" s="22">
        <f t="shared" si="3"/>
        <v>720</v>
      </c>
      <c r="M7" s="22">
        <f t="shared" si="3"/>
        <v>800</v>
      </c>
      <c r="N7" s="22">
        <f t="shared" si="3"/>
        <v>680</v>
      </c>
      <c r="O7" s="22">
        <f t="shared" si="3"/>
        <v>800</v>
      </c>
      <c r="P7" s="111">
        <f t="shared" si="2"/>
        <v>8760</v>
      </c>
    </row>
    <row r="8" spans="1:16" s="9" customFormat="1" ht="15.6">
      <c r="A8" s="123" t="s">
        <v>10</v>
      </c>
      <c r="B8" s="40" t="s">
        <v>7</v>
      </c>
      <c r="C8" s="42"/>
      <c r="D8" s="22">
        <f>D16*$C$24</f>
        <v>120</v>
      </c>
      <c r="E8" s="22">
        <f t="shared" ref="E8:O8" si="4">E16*$C$24</f>
        <v>150</v>
      </c>
      <c r="F8" s="22">
        <f t="shared" si="4"/>
        <v>200</v>
      </c>
      <c r="G8" s="22">
        <f t="shared" si="4"/>
        <v>200</v>
      </c>
      <c r="H8" s="22">
        <f t="shared" si="4"/>
        <v>270</v>
      </c>
      <c r="I8" s="22">
        <f t="shared" si="4"/>
        <v>220</v>
      </c>
      <c r="J8" s="22">
        <f t="shared" si="4"/>
        <v>240</v>
      </c>
      <c r="K8" s="22">
        <f t="shared" si="4"/>
        <v>240</v>
      </c>
      <c r="L8" s="22">
        <f t="shared" si="4"/>
        <v>250</v>
      </c>
      <c r="M8" s="22">
        <f t="shared" si="4"/>
        <v>270</v>
      </c>
      <c r="N8" s="22">
        <f t="shared" si="4"/>
        <v>200</v>
      </c>
      <c r="O8" s="22">
        <f t="shared" si="4"/>
        <v>200</v>
      </c>
      <c r="P8" s="111">
        <f t="shared" si="2"/>
        <v>2560</v>
      </c>
    </row>
    <row r="9" spans="1:16" s="9" customFormat="1" ht="15.6">
      <c r="A9" s="123"/>
      <c r="B9" s="40" t="s">
        <v>7</v>
      </c>
      <c r="C9" s="42"/>
      <c r="D9" s="22">
        <f>D17*$C$25</f>
        <v>0</v>
      </c>
      <c r="E9" s="22">
        <f t="shared" ref="E9:O9" si="5">E17*$C$25</f>
        <v>0</v>
      </c>
      <c r="F9" s="22">
        <f t="shared" si="5"/>
        <v>0</v>
      </c>
      <c r="G9" s="22">
        <f t="shared" si="5"/>
        <v>0</v>
      </c>
      <c r="H9" s="22">
        <f t="shared" si="5"/>
        <v>0</v>
      </c>
      <c r="I9" s="22">
        <f t="shared" si="5"/>
        <v>0</v>
      </c>
      <c r="J9" s="22">
        <f t="shared" si="5"/>
        <v>0</v>
      </c>
      <c r="K9" s="22">
        <f t="shared" si="5"/>
        <v>0</v>
      </c>
      <c r="L9" s="22">
        <f t="shared" si="5"/>
        <v>0</v>
      </c>
      <c r="M9" s="22">
        <f t="shared" si="5"/>
        <v>0</v>
      </c>
      <c r="N9" s="22">
        <f t="shared" si="5"/>
        <v>0</v>
      </c>
      <c r="O9" s="22">
        <f t="shared" si="5"/>
        <v>0</v>
      </c>
      <c r="P9" s="111">
        <f t="shared" si="2"/>
        <v>0</v>
      </c>
    </row>
    <row r="10" spans="1:16" s="9" customFormat="1" ht="15.6">
      <c r="A10" s="123"/>
      <c r="B10" s="40" t="s">
        <v>7</v>
      </c>
      <c r="C10" s="42"/>
      <c r="D10" s="22">
        <f>D18*$C$26</f>
        <v>0</v>
      </c>
      <c r="E10" s="22">
        <f t="shared" ref="E10:O10" si="6">E18*$C$26</f>
        <v>0</v>
      </c>
      <c r="F10" s="22">
        <f t="shared" si="6"/>
        <v>0</v>
      </c>
      <c r="G10" s="22">
        <f t="shared" si="6"/>
        <v>0</v>
      </c>
      <c r="H10" s="22">
        <f t="shared" si="6"/>
        <v>0</v>
      </c>
      <c r="I10" s="22">
        <f t="shared" si="6"/>
        <v>0</v>
      </c>
      <c r="J10" s="22">
        <f t="shared" si="6"/>
        <v>0</v>
      </c>
      <c r="K10" s="22">
        <f t="shared" si="6"/>
        <v>0</v>
      </c>
      <c r="L10" s="22">
        <f t="shared" si="6"/>
        <v>0</v>
      </c>
      <c r="M10" s="22">
        <f t="shared" si="6"/>
        <v>0</v>
      </c>
      <c r="N10" s="22">
        <f t="shared" si="6"/>
        <v>0</v>
      </c>
      <c r="O10" s="22">
        <f t="shared" si="6"/>
        <v>0</v>
      </c>
      <c r="P10" s="111">
        <f t="shared" si="2"/>
        <v>0</v>
      </c>
    </row>
    <row r="11" spans="1:16" s="9" customFormat="1" ht="15.6">
      <c r="A11" s="123" t="s">
        <v>11</v>
      </c>
      <c r="B11" s="40" t="s">
        <v>7</v>
      </c>
      <c r="C11" s="42"/>
      <c r="D11" s="22">
        <f>D19*$C$27</f>
        <v>0</v>
      </c>
      <c r="E11" s="22">
        <f t="shared" ref="E11:O11" si="7">E19*$C$27</f>
        <v>0</v>
      </c>
      <c r="F11" s="22">
        <f t="shared" si="7"/>
        <v>0</v>
      </c>
      <c r="G11" s="22">
        <f t="shared" si="7"/>
        <v>0</v>
      </c>
      <c r="H11" s="22">
        <f t="shared" si="7"/>
        <v>0</v>
      </c>
      <c r="I11" s="22">
        <f t="shared" si="7"/>
        <v>0</v>
      </c>
      <c r="J11" s="22">
        <f t="shared" si="7"/>
        <v>0</v>
      </c>
      <c r="K11" s="22">
        <f t="shared" si="7"/>
        <v>0</v>
      </c>
      <c r="L11" s="22">
        <f t="shared" si="7"/>
        <v>0</v>
      </c>
      <c r="M11" s="22">
        <f t="shared" si="7"/>
        <v>0</v>
      </c>
      <c r="N11" s="22">
        <f t="shared" si="7"/>
        <v>0</v>
      </c>
      <c r="O11" s="22">
        <f t="shared" si="7"/>
        <v>0</v>
      </c>
      <c r="P11" s="111">
        <f t="shared" si="2"/>
        <v>0</v>
      </c>
    </row>
    <row r="12" spans="1:16" s="9" customFormat="1" ht="15.6">
      <c r="A12" s="124"/>
      <c r="B12" s="40" t="s">
        <v>7</v>
      </c>
      <c r="C12" s="42"/>
      <c r="D12" s="22">
        <f>D20*$C$28</f>
        <v>0</v>
      </c>
      <c r="E12" s="22">
        <f t="shared" ref="E12:O12" si="8">E20*$C$28</f>
        <v>0</v>
      </c>
      <c r="F12" s="22">
        <f t="shared" si="8"/>
        <v>0</v>
      </c>
      <c r="G12" s="22">
        <f t="shared" si="8"/>
        <v>0</v>
      </c>
      <c r="H12" s="22">
        <f t="shared" si="8"/>
        <v>0</v>
      </c>
      <c r="I12" s="22">
        <f t="shared" si="8"/>
        <v>0</v>
      </c>
      <c r="J12" s="22">
        <f t="shared" si="8"/>
        <v>0</v>
      </c>
      <c r="K12" s="22">
        <f t="shared" si="8"/>
        <v>0</v>
      </c>
      <c r="L12" s="22">
        <f t="shared" si="8"/>
        <v>0</v>
      </c>
      <c r="M12" s="22">
        <f t="shared" si="8"/>
        <v>0</v>
      </c>
      <c r="N12" s="22">
        <f t="shared" si="8"/>
        <v>0</v>
      </c>
      <c r="O12" s="22">
        <f t="shared" si="8"/>
        <v>0</v>
      </c>
      <c r="P12" s="111">
        <f t="shared" si="2"/>
        <v>0</v>
      </c>
    </row>
    <row r="13" spans="1:16" s="9" customFormat="1" ht="15.6">
      <c r="A13" s="119" t="s">
        <v>12</v>
      </c>
      <c r="B13" s="120"/>
      <c r="C13" s="121"/>
      <c r="D13" s="29">
        <f t="shared" ref="D13:O13" si="9">SUM(D14:D19)</f>
        <v>34</v>
      </c>
      <c r="E13" s="29">
        <f t="shared" si="9"/>
        <v>42</v>
      </c>
      <c r="F13" s="29">
        <f t="shared" si="9"/>
        <v>65</v>
      </c>
      <c r="G13" s="29">
        <f t="shared" si="9"/>
        <v>68</v>
      </c>
      <c r="H13" s="29">
        <f t="shared" si="9"/>
        <v>73</v>
      </c>
      <c r="I13" s="29">
        <f t="shared" si="9"/>
        <v>70</v>
      </c>
      <c r="J13" s="29">
        <f t="shared" si="9"/>
        <v>74</v>
      </c>
      <c r="K13" s="29">
        <f t="shared" si="9"/>
        <v>70</v>
      </c>
      <c r="L13" s="29">
        <f t="shared" si="9"/>
        <v>71</v>
      </c>
      <c r="M13" s="29">
        <f t="shared" si="9"/>
        <v>72</v>
      </c>
      <c r="N13" s="29">
        <f t="shared" si="9"/>
        <v>62</v>
      </c>
      <c r="O13" s="29">
        <f t="shared" si="9"/>
        <v>66</v>
      </c>
    </row>
    <row r="14" spans="1:16" s="9" customFormat="1" ht="15" customHeight="1">
      <c r="A14" s="107" t="str">
        <f>IF(A6&gt;0,A6,"")</f>
        <v>Тип оборудования 1</v>
      </c>
      <c r="B14" s="40" t="s">
        <v>13</v>
      </c>
      <c r="C14" s="40"/>
      <c r="D14" s="25">
        <v>10</v>
      </c>
      <c r="E14" s="25">
        <v>12</v>
      </c>
      <c r="F14" s="25">
        <v>20</v>
      </c>
      <c r="G14" s="25">
        <v>30</v>
      </c>
      <c r="H14" s="25">
        <v>28</v>
      </c>
      <c r="I14" s="25">
        <v>28</v>
      </c>
      <c r="J14" s="25">
        <v>30</v>
      </c>
      <c r="K14" s="25">
        <v>30</v>
      </c>
      <c r="L14" s="25">
        <v>28</v>
      </c>
      <c r="M14" s="25">
        <v>25</v>
      </c>
      <c r="N14" s="25">
        <v>25</v>
      </c>
      <c r="O14" s="25">
        <v>26</v>
      </c>
    </row>
    <row r="15" spans="1:16" s="9" customFormat="1" ht="15">
      <c r="A15" s="107" t="str">
        <f t="shared" ref="A15:A20" si="10">IF(A7&gt;0,A7,"")</f>
        <v>Тип оборудования 2</v>
      </c>
      <c r="B15" s="40" t="s">
        <v>13</v>
      </c>
      <c r="C15" s="40"/>
      <c r="D15" s="25">
        <v>12</v>
      </c>
      <c r="E15" s="25">
        <v>15</v>
      </c>
      <c r="F15" s="25">
        <v>25</v>
      </c>
      <c r="G15" s="25">
        <v>18</v>
      </c>
      <c r="H15" s="25">
        <v>18</v>
      </c>
      <c r="I15" s="25">
        <v>20</v>
      </c>
      <c r="J15" s="25">
        <v>20</v>
      </c>
      <c r="K15" s="25">
        <v>16</v>
      </c>
      <c r="L15" s="25">
        <v>18</v>
      </c>
      <c r="M15" s="25">
        <v>20</v>
      </c>
      <c r="N15" s="25">
        <v>17</v>
      </c>
      <c r="O15" s="25">
        <v>20</v>
      </c>
    </row>
    <row r="16" spans="1:16" s="9" customFormat="1" ht="15">
      <c r="A16" s="107" t="str">
        <f t="shared" si="10"/>
        <v>Тип оборудования 3</v>
      </c>
      <c r="B16" s="40" t="s">
        <v>13</v>
      </c>
      <c r="C16" s="40"/>
      <c r="D16" s="25">
        <v>12</v>
      </c>
      <c r="E16" s="25">
        <v>15</v>
      </c>
      <c r="F16" s="25">
        <v>20</v>
      </c>
      <c r="G16" s="25">
        <v>20</v>
      </c>
      <c r="H16" s="25">
        <v>27</v>
      </c>
      <c r="I16" s="25">
        <v>22</v>
      </c>
      <c r="J16" s="25">
        <v>24</v>
      </c>
      <c r="K16" s="25">
        <v>24</v>
      </c>
      <c r="L16" s="25">
        <v>25</v>
      </c>
      <c r="M16" s="25">
        <v>27</v>
      </c>
      <c r="N16" s="25">
        <v>20</v>
      </c>
      <c r="O16" s="25">
        <v>20</v>
      </c>
    </row>
    <row r="17" spans="1:15" s="9" customFormat="1" ht="15">
      <c r="A17" s="107" t="str">
        <f t="shared" si="10"/>
        <v/>
      </c>
      <c r="B17" s="40" t="s">
        <v>13</v>
      </c>
      <c r="C17" s="40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s="9" customFormat="1" ht="15">
      <c r="A18" s="107" t="str">
        <f t="shared" si="10"/>
        <v/>
      </c>
      <c r="B18" s="40" t="s">
        <v>13</v>
      </c>
      <c r="C18" s="40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s="9" customFormat="1" ht="15">
      <c r="A19" s="107" t="str">
        <f t="shared" si="10"/>
        <v>и т.д.</v>
      </c>
      <c r="B19" s="40" t="s">
        <v>13</v>
      </c>
      <c r="C19" s="40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s="9" customFormat="1" ht="15">
      <c r="A20" s="107" t="str">
        <f t="shared" si="10"/>
        <v/>
      </c>
      <c r="B20" s="40" t="s">
        <v>13</v>
      </c>
      <c r="C20" s="40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s="9" customFormat="1" ht="15.6">
      <c r="A21" s="122" t="s">
        <v>14</v>
      </c>
      <c r="B21" s="120"/>
      <c r="C21" s="120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s="9" customFormat="1" ht="15">
      <c r="A22" s="108" t="str">
        <f>IF(A6&gt;0,A6,"")</f>
        <v>Тип оборудования 1</v>
      </c>
      <c r="B22" s="40" t="s">
        <v>7</v>
      </c>
      <c r="C22" s="82">
        <v>15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3"/>
    </row>
    <row r="23" spans="1:15" s="9" customFormat="1" ht="15">
      <c r="A23" s="108" t="str">
        <f t="shared" ref="A23:A28" si="11">IF(A7&gt;0,A7,"")</f>
        <v>Тип оборудования 2</v>
      </c>
      <c r="B23" s="40" t="s">
        <v>7</v>
      </c>
      <c r="C23" s="82">
        <v>40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23"/>
    </row>
    <row r="24" spans="1:15" s="9" customFormat="1" ht="15">
      <c r="A24" s="108" t="str">
        <f t="shared" si="11"/>
        <v>Тип оборудования 3</v>
      </c>
      <c r="B24" s="40" t="s">
        <v>7</v>
      </c>
      <c r="C24" s="82">
        <v>10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23"/>
    </row>
    <row r="25" spans="1:15" s="9" customFormat="1" ht="15">
      <c r="A25" s="108" t="str">
        <f t="shared" si="11"/>
        <v/>
      </c>
      <c r="B25" s="40" t="s">
        <v>7</v>
      </c>
      <c r="C25" s="8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23"/>
    </row>
    <row r="26" spans="1:15" s="9" customFormat="1" ht="15">
      <c r="A26" s="108" t="str">
        <f t="shared" si="11"/>
        <v/>
      </c>
      <c r="B26" s="40" t="s">
        <v>7</v>
      </c>
      <c r="C26" s="8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  <c r="O26" s="23"/>
    </row>
    <row r="27" spans="1:15" s="9" customFormat="1" ht="15">
      <c r="A27" s="108" t="str">
        <f t="shared" si="11"/>
        <v>и т.д.</v>
      </c>
      <c r="B27" s="40" t="s">
        <v>7</v>
      </c>
      <c r="C27" s="8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23"/>
    </row>
    <row r="28" spans="1:15" s="9" customFormat="1" ht="15">
      <c r="A28" s="108" t="str">
        <f t="shared" si="11"/>
        <v/>
      </c>
      <c r="B28" s="40" t="s">
        <v>7</v>
      </c>
      <c r="C28" s="125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23"/>
    </row>
    <row r="29" spans="1:15" s="9" customFormat="1" ht="15.6">
      <c r="A29" s="67" t="s">
        <v>15</v>
      </c>
      <c r="B29" s="58" t="s">
        <v>7</v>
      </c>
      <c r="C29" s="58"/>
      <c r="D29" s="59">
        <f t="shared" ref="D29:O29" si="12">SUM(D30:D38)</f>
        <v>130.72727272727275</v>
      </c>
      <c r="E29" s="59">
        <f t="shared" si="12"/>
        <v>162.27272727272728</v>
      </c>
      <c r="F29" s="59">
        <f t="shared" si="12"/>
        <v>257.9545454545455</v>
      </c>
      <c r="G29" s="59">
        <f t="shared" si="12"/>
        <v>235.18181818181819</v>
      </c>
      <c r="H29" s="59">
        <f t="shared" si="12"/>
        <v>248.13636363636363</v>
      </c>
      <c r="I29" s="59">
        <f t="shared" si="12"/>
        <v>248.63636363636363</v>
      </c>
      <c r="J29" s="59">
        <f t="shared" si="12"/>
        <v>258.18181818181819</v>
      </c>
      <c r="K29" s="59">
        <f t="shared" si="12"/>
        <v>232.18181818181819</v>
      </c>
      <c r="L29" s="59">
        <f t="shared" si="12"/>
        <v>243.13636363636363</v>
      </c>
      <c r="M29" s="59">
        <f t="shared" si="12"/>
        <v>254.31818181818181</v>
      </c>
      <c r="N29" s="59">
        <f t="shared" si="12"/>
        <v>217.31818181818181</v>
      </c>
      <c r="O29" s="59">
        <f t="shared" si="12"/>
        <v>239.09090909090909</v>
      </c>
    </row>
    <row r="30" spans="1:15" s="9" customFormat="1" ht="33" customHeight="1">
      <c r="A30" s="24" t="s">
        <v>16</v>
      </c>
      <c r="B30" s="127" t="s">
        <v>7</v>
      </c>
      <c r="C30" s="128"/>
      <c r="D30" s="22">
        <f>SUM(D81:D83)</f>
        <v>82.727272727272734</v>
      </c>
      <c r="E30" s="22">
        <f t="shared" ref="E30:O30" si="13">SUM(E81:E83)</f>
        <v>102.27272727272728</v>
      </c>
      <c r="F30" s="22">
        <f t="shared" si="13"/>
        <v>157.95454545454547</v>
      </c>
      <c r="G30" s="22">
        <f t="shared" si="13"/>
        <v>163.18181818181819</v>
      </c>
      <c r="H30" s="22">
        <f t="shared" si="13"/>
        <v>176.13636363636363</v>
      </c>
      <c r="I30" s="22">
        <f t="shared" si="13"/>
        <v>168.63636363636363</v>
      </c>
      <c r="J30" s="22">
        <f t="shared" si="13"/>
        <v>178.18181818181819</v>
      </c>
      <c r="K30" s="22">
        <f t="shared" si="13"/>
        <v>168.18181818181819</v>
      </c>
      <c r="L30" s="22">
        <f t="shared" si="13"/>
        <v>171.13636363636363</v>
      </c>
      <c r="M30" s="22">
        <f t="shared" si="13"/>
        <v>174.31818181818181</v>
      </c>
      <c r="N30" s="22">
        <f t="shared" si="13"/>
        <v>149.31818181818181</v>
      </c>
      <c r="O30" s="22">
        <f t="shared" si="13"/>
        <v>159.09090909090909</v>
      </c>
    </row>
    <row r="31" spans="1:15" s="9" customFormat="1" ht="15">
      <c r="A31" s="24" t="s">
        <v>17</v>
      </c>
      <c r="B31" s="127" t="s">
        <v>18</v>
      </c>
      <c r="C31" s="81">
        <v>0.1</v>
      </c>
      <c r="D31" s="22">
        <f>D$7*$C$31</f>
        <v>48</v>
      </c>
      <c r="E31" s="22">
        <f t="shared" ref="E31:O31" si="14">E$7*$C$31</f>
        <v>60</v>
      </c>
      <c r="F31" s="22">
        <f t="shared" si="14"/>
        <v>100</v>
      </c>
      <c r="G31" s="22">
        <f t="shared" si="14"/>
        <v>72</v>
      </c>
      <c r="H31" s="22">
        <f t="shared" si="14"/>
        <v>72</v>
      </c>
      <c r="I31" s="22">
        <f t="shared" si="14"/>
        <v>80</v>
      </c>
      <c r="J31" s="22">
        <f t="shared" si="14"/>
        <v>80</v>
      </c>
      <c r="K31" s="22">
        <f t="shared" si="14"/>
        <v>64</v>
      </c>
      <c r="L31" s="22">
        <f t="shared" si="14"/>
        <v>72</v>
      </c>
      <c r="M31" s="22">
        <f t="shared" si="14"/>
        <v>80</v>
      </c>
      <c r="N31" s="22">
        <f t="shared" si="14"/>
        <v>68</v>
      </c>
      <c r="O31" s="22">
        <f t="shared" si="14"/>
        <v>80</v>
      </c>
    </row>
    <row r="32" spans="1:15" s="9" customFormat="1" ht="15">
      <c r="A32" s="24" t="s">
        <v>19</v>
      </c>
      <c r="B32" s="127" t="s">
        <v>20</v>
      </c>
      <c r="C32" s="81"/>
      <c r="D32" s="22">
        <f t="shared" ref="D32:O32" si="15">D$5*$C$32</f>
        <v>0</v>
      </c>
      <c r="E32" s="22">
        <f t="shared" si="15"/>
        <v>0</v>
      </c>
      <c r="F32" s="22">
        <f t="shared" si="15"/>
        <v>0</v>
      </c>
      <c r="G32" s="22">
        <f t="shared" si="15"/>
        <v>0</v>
      </c>
      <c r="H32" s="22">
        <f t="shared" si="15"/>
        <v>0</v>
      </c>
      <c r="I32" s="22">
        <f t="shared" si="15"/>
        <v>0</v>
      </c>
      <c r="J32" s="22">
        <f t="shared" si="15"/>
        <v>0</v>
      </c>
      <c r="K32" s="22">
        <f t="shared" si="15"/>
        <v>0</v>
      </c>
      <c r="L32" s="22">
        <f t="shared" si="15"/>
        <v>0</v>
      </c>
      <c r="M32" s="22">
        <f t="shared" si="15"/>
        <v>0</v>
      </c>
      <c r="N32" s="22">
        <f t="shared" si="15"/>
        <v>0</v>
      </c>
      <c r="O32" s="22">
        <f t="shared" si="15"/>
        <v>0</v>
      </c>
    </row>
    <row r="33" spans="1:18" s="9" customFormat="1" ht="15">
      <c r="A33" s="126" t="s">
        <v>11</v>
      </c>
      <c r="B33" s="127" t="s">
        <v>20</v>
      </c>
      <c r="C33" s="81"/>
      <c r="D33" s="22">
        <f t="shared" ref="D33:O33" si="16">D$5*$C$33</f>
        <v>0</v>
      </c>
      <c r="E33" s="22">
        <f t="shared" si="16"/>
        <v>0</v>
      </c>
      <c r="F33" s="22">
        <f t="shared" si="16"/>
        <v>0</v>
      </c>
      <c r="G33" s="22">
        <f t="shared" si="16"/>
        <v>0</v>
      </c>
      <c r="H33" s="22">
        <f t="shared" si="16"/>
        <v>0</v>
      </c>
      <c r="I33" s="22">
        <f t="shared" si="16"/>
        <v>0</v>
      </c>
      <c r="J33" s="22">
        <f t="shared" si="16"/>
        <v>0</v>
      </c>
      <c r="K33" s="22">
        <f t="shared" si="16"/>
        <v>0</v>
      </c>
      <c r="L33" s="22">
        <f t="shared" si="16"/>
        <v>0</v>
      </c>
      <c r="M33" s="22">
        <f t="shared" si="16"/>
        <v>0</v>
      </c>
      <c r="N33" s="22">
        <f t="shared" si="16"/>
        <v>0</v>
      </c>
      <c r="O33" s="22">
        <f t="shared" si="16"/>
        <v>0</v>
      </c>
    </row>
    <row r="34" spans="1:18" s="9" customFormat="1" ht="15">
      <c r="A34" s="126" t="s">
        <v>11</v>
      </c>
      <c r="B34" s="127" t="s">
        <v>20</v>
      </c>
      <c r="C34" s="81"/>
      <c r="D34" s="22">
        <f t="shared" ref="D34:O34" si="17">D$5*$C$34</f>
        <v>0</v>
      </c>
      <c r="E34" s="22">
        <f t="shared" si="17"/>
        <v>0</v>
      </c>
      <c r="F34" s="22">
        <f t="shared" si="17"/>
        <v>0</v>
      </c>
      <c r="G34" s="22">
        <f t="shared" si="17"/>
        <v>0</v>
      </c>
      <c r="H34" s="22">
        <f t="shared" si="17"/>
        <v>0</v>
      </c>
      <c r="I34" s="22">
        <f t="shared" si="17"/>
        <v>0</v>
      </c>
      <c r="J34" s="22">
        <f t="shared" si="17"/>
        <v>0</v>
      </c>
      <c r="K34" s="22">
        <f t="shared" si="17"/>
        <v>0</v>
      </c>
      <c r="L34" s="22">
        <f t="shared" si="17"/>
        <v>0</v>
      </c>
      <c r="M34" s="22">
        <f t="shared" si="17"/>
        <v>0</v>
      </c>
      <c r="N34" s="22">
        <f t="shared" si="17"/>
        <v>0</v>
      </c>
      <c r="O34" s="22">
        <f t="shared" si="17"/>
        <v>0</v>
      </c>
    </row>
    <row r="35" spans="1:18" s="9" customFormat="1" ht="15">
      <c r="A35" s="126" t="s">
        <v>11</v>
      </c>
      <c r="B35" s="127" t="s">
        <v>20</v>
      </c>
      <c r="C35" s="81"/>
      <c r="D35" s="22">
        <f t="shared" ref="D35:O35" si="18">D$5*$C$35</f>
        <v>0</v>
      </c>
      <c r="E35" s="22">
        <f t="shared" si="18"/>
        <v>0</v>
      </c>
      <c r="F35" s="22">
        <f t="shared" si="18"/>
        <v>0</v>
      </c>
      <c r="G35" s="22">
        <f t="shared" si="18"/>
        <v>0</v>
      </c>
      <c r="H35" s="22">
        <f t="shared" si="18"/>
        <v>0</v>
      </c>
      <c r="I35" s="22">
        <f t="shared" si="18"/>
        <v>0</v>
      </c>
      <c r="J35" s="22">
        <f t="shared" si="18"/>
        <v>0</v>
      </c>
      <c r="K35" s="22">
        <f t="shared" si="18"/>
        <v>0</v>
      </c>
      <c r="L35" s="22">
        <f t="shared" si="18"/>
        <v>0</v>
      </c>
      <c r="M35" s="22">
        <f t="shared" si="18"/>
        <v>0</v>
      </c>
      <c r="N35" s="22">
        <f t="shared" si="18"/>
        <v>0</v>
      </c>
      <c r="O35" s="22">
        <f t="shared" si="18"/>
        <v>0</v>
      </c>
    </row>
    <row r="36" spans="1:18" s="9" customFormat="1" ht="15">
      <c r="A36" s="126" t="s">
        <v>11</v>
      </c>
      <c r="B36" s="127" t="s">
        <v>20</v>
      </c>
      <c r="C36" s="81"/>
      <c r="D36" s="22">
        <f>D$5*$C$36</f>
        <v>0</v>
      </c>
      <c r="E36" s="22">
        <f t="shared" ref="E36:O36" si="19">E$5*$C$36</f>
        <v>0</v>
      </c>
      <c r="F36" s="22">
        <f t="shared" si="19"/>
        <v>0</v>
      </c>
      <c r="G36" s="22">
        <f t="shared" si="19"/>
        <v>0</v>
      </c>
      <c r="H36" s="22">
        <f t="shared" si="19"/>
        <v>0</v>
      </c>
      <c r="I36" s="22">
        <f t="shared" si="19"/>
        <v>0</v>
      </c>
      <c r="J36" s="22">
        <f t="shared" si="19"/>
        <v>0</v>
      </c>
      <c r="K36" s="22">
        <f t="shared" si="19"/>
        <v>0</v>
      </c>
      <c r="L36" s="22">
        <f t="shared" si="19"/>
        <v>0</v>
      </c>
      <c r="M36" s="22">
        <f t="shared" si="19"/>
        <v>0</v>
      </c>
      <c r="N36" s="22">
        <f t="shared" si="19"/>
        <v>0</v>
      </c>
      <c r="O36" s="22">
        <f t="shared" si="19"/>
        <v>0</v>
      </c>
    </row>
    <row r="37" spans="1:18" s="9" customFormat="1" ht="15">
      <c r="A37" s="126" t="s">
        <v>11</v>
      </c>
      <c r="B37" s="127" t="s">
        <v>20</v>
      </c>
      <c r="C37" s="81"/>
      <c r="D37" s="22">
        <f t="shared" ref="D37:O37" si="20">D$5*$C$37</f>
        <v>0</v>
      </c>
      <c r="E37" s="22">
        <f t="shared" si="20"/>
        <v>0</v>
      </c>
      <c r="F37" s="22">
        <f t="shared" si="20"/>
        <v>0</v>
      </c>
      <c r="G37" s="22">
        <f t="shared" si="20"/>
        <v>0</v>
      </c>
      <c r="H37" s="22">
        <f t="shared" si="20"/>
        <v>0</v>
      </c>
      <c r="I37" s="22">
        <f t="shared" si="20"/>
        <v>0</v>
      </c>
      <c r="J37" s="22">
        <f t="shared" si="20"/>
        <v>0</v>
      </c>
      <c r="K37" s="22">
        <f t="shared" si="20"/>
        <v>0</v>
      </c>
      <c r="L37" s="22">
        <f t="shared" si="20"/>
        <v>0</v>
      </c>
      <c r="M37" s="22">
        <f t="shared" si="20"/>
        <v>0</v>
      </c>
      <c r="N37" s="22">
        <f t="shared" si="20"/>
        <v>0</v>
      </c>
      <c r="O37" s="22">
        <f t="shared" si="20"/>
        <v>0</v>
      </c>
    </row>
    <row r="38" spans="1:18" s="9" customFormat="1" ht="15">
      <c r="A38" s="126" t="s">
        <v>11</v>
      </c>
      <c r="B38" s="127" t="s">
        <v>20</v>
      </c>
      <c r="C38" s="125"/>
      <c r="D38" s="22">
        <f>D$5*$C$38</f>
        <v>0</v>
      </c>
      <c r="E38" s="22">
        <f t="shared" ref="E38:O38" si="21">E$5*$C$38</f>
        <v>0</v>
      </c>
      <c r="F38" s="22">
        <f t="shared" si="21"/>
        <v>0</v>
      </c>
      <c r="G38" s="22">
        <f t="shared" si="21"/>
        <v>0</v>
      </c>
      <c r="H38" s="22">
        <f t="shared" si="21"/>
        <v>0</v>
      </c>
      <c r="I38" s="22">
        <f t="shared" si="21"/>
        <v>0</v>
      </c>
      <c r="J38" s="22">
        <f t="shared" si="21"/>
        <v>0</v>
      </c>
      <c r="K38" s="22">
        <f t="shared" si="21"/>
        <v>0</v>
      </c>
      <c r="L38" s="22">
        <f t="shared" si="21"/>
        <v>0</v>
      </c>
      <c r="M38" s="22">
        <f t="shared" si="21"/>
        <v>0</v>
      </c>
      <c r="N38" s="22">
        <f t="shared" si="21"/>
        <v>0</v>
      </c>
      <c r="O38" s="22">
        <f t="shared" si="21"/>
        <v>0</v>
      </c>
    </row>
    <row r="39" spans="1:18" s="9" customFormat="1" ht="15.6">
      <c r="A39" s="68" t="s">
        <v>21</v>
      </c>
      <c r="B39" s="55" t="s">
        <v>7</v>
      </c>
      <c r="C39" s="56"/>
      <c r="D39" s="57">
        <f t="shared" ref="D39:O39" si="22">D5-D29</f>
        <v>619.27272727272725</v>
      </c>
      <c r="E39" s="57">
        <f t="shared" si="22"/>
        <v>767.72727272727275</v>
      </c>
      <c r="F39" s="57">
        <f t="shared" si="22"/>
        <v>1242.0454545454545</v>
      </c>
      <c r="G39" s="57">
        <f t="shared" si="22"/>
        <v>1134.8181818181818</v>
      </c>
      <c r="H39" s="57">
        <f t="shared" si="22"/>
        <v>1161.8636363636365</v>
      </c>
      <c r="I39" s="57">
        <f t="shared" si="22"/>
        <v>1191.3636363636365</v>
      </c>
      <c r="J39" s="57">
        <f t="shared" si="22"/>
        <v>1231.8181818181818</v>
      </c>
      <c r="K39" s="57">
        <f t="shared" si="22"/>
        <v>1097.8181818181818</v>
      </c>
      <c r="L39" s="57">
        <f t="shared" si="22"/>
        <v>1146.8636363636365</v>
      </c>
      <c r="M39" s="57">
        <f t="shared" si="22"/>
        <v>1190.6818181818182</v>
      </c>
      <c r="N39" s="57">
        <f t="shared" si="22"/>
        <v>1037.6818181818182</v>
      </c>
      <c r="O39" s="57">
        <f t="shared" si="22"/>
        <v>1150.909090909091</v>
      </c>
    </row>
    <row r="40" spans="1:18" s="9" customFormat="1" ht="13.9">
      <c r="A40" s="74" t="s">
        <v>22</v>
      </c>
      <c r="B40" s="75" t="s">
        <v>23</v>
      </c>
      <c r="C40" s="76"/>
      <c r="D40" s="77">
        <f>IF(D5&gt;0,D39/D5,0)</f>
        <v>0.82569696969696971</v>
      </c>
      <c r="E40" s="77">
        <f t="shared" ref="E40:O40" si="23">IF(E5&gt;0,E39/E5,0)</f>
        <v>0.82551319648093846</v>
      </c>
      <c r="F40" s="77">
        <f t="shared" si="23"/>
        <v>0.82803030303030301</v>
      </c>
      <c r="G40" s="77">
        <f t="shared" si="23"/>
        <v>0.82833443928334438</v>
      </c>
      <c r="H40" s="77">
        <f t="shared" si="23"/>
        <v>0.82401676337846563</v>
      </c>
      <c r="I40" s="77">
        <f t="shared" si="23"/>
        <v>0.82733585858585867</v>
      </c>
      <c r="J40" s="77">
        <f t="shared" si="23"/>
        <v>0.8267236119585113</v>
      </c>
      <c r="K40" s="77">
        <f t="shared" si="23"/>
        <v>0.82542720437457273</v>
      </c>
      <c r="L40" s="77">
        <f t="shared" si="23"/>
        <v>0.82508175277959461</v>
      </c>
      <c r="M40" s="77">
        <f t="shared" si="23"/>
        <v>0.82400125825731363</v>
      </c>
      <c r="N40" s="77">
        <f t="shared" si="23"/>
        <v>0.826838102136907</v>
      </c>
      <c r="O40" s="77">
        <f t="shared" si="23"/>
        <v>0.82799215173315899</v>
      </c>
    </row>
    <row r="41" spans="1:18" s="9" customFormat="1" ht="15.6">
      <c r="A41" s="67" t="s">
        <v>24</v>
      </c>
      <c r="B41" s="58" t="s">
        <v>7</v>
      </c>
      <c r="C41" s="59"/>
      <c r="D41" s="59">
        <f t="shared" ref="D41:O41" si="24">SUM(D42:D55)</f>
        <v>1258.6111111111113</v>
      </c>
      <c r="E41" s="59">
        <f t="shared" si="24"/>
        <v>958.61111111111109</v>
      </c>
      <c r="F41" s="59">
        <f t="shared" si="24"/>
        <v>958.61111111111109</v>
      </c>
      <c r="G41" s="59">
        <f t="shared" si="24"/>
        <v>958.61111111111109</v>
      </c>
      <c r="H41" s="59">
        <f t="shared" si="24"/>
        <v>958.61111111111109</v>
      </c>
      <c r="I41" s="59">
        <f t="shared" si="24"/>
        <v>958.61111111111109</v>
      </c>
      <c r="J41" s="59">
        <f t="shared" si="24"/>
        <v>958.61111111111109</v>
      </c>
      <c r="K41" s="59">
        <f t="shared" si="24"/>
        <v>958.61111111111109</v>
      </c>
      <c r="L41" s="59">
        <f t="shared" si="24"/>
        <v>958.61111111111109</v>
      </c>
      <c r="M41" s="59">
        <f t="shared" si="24"/>
        <v>958.61111111111109</v>
      </c>
      <c r="N41" s="59">
        <f t="shared" si="24"/>
        <v>958.61111111111109</v>
      </c>
      <c r="O41" s="59">
        <f t="shared" si="24"/>
        <v>958.61111111111109</v>
      </c>
      <c r="Q41" s="109"/>
      <c r="R41" s="109"/>
    </row>
    <row r="42" spans="1:18" s="9" customFormat="1" ht="15">
      <c r="A42" s="24" t="s">
        <v>25</v>
      </c>
      <c r="B42" s="127" t="s">
        <v>7</v>
      </c>
      <c r="C42" s="8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Q42" s="109"/>
      <c r="R42" s="109"/>
    </row>
    <row r="43" spans="1:18" s="9" customFormat="1" ht="15">
      <c r="A43" s="24" t="s">
        <v>26</v>
      </c>
      <c r="B43" s="127" t="s">
        <v>7</v>
      </c>
      <c r="C43" s="83"/>
      <c r="D43" s="25">
        <v>700</v>
      </c>
      <c r="E43" s="25">
        <v>700</v>
      </c>
      <c r="F43" s="25">
        <v>700</v>
      </c>
      <c r="G43" s="25">
        <v>700</v>
      </c>
      <c r="H43" s="25">
        <v>700</v>
      </c>
      <c r="I43" s="25">
        <v>700</v>
      </c>
      <c r="J43" s="25">
        <v>700</v>
      </c>
      <c r="K43" s="25">
        <v>700</v>
      </c>
      <c r="L43" s="25">
        <v>700</v>
      </c>
      <c r="M43" s="25">
        <v>700</v>
      </c>
      <c r="N43" s="25">
        <v>700</v>
      </c>
      <c r="O43" s="25">
        <v>700</v>
      </c>
      <c r="Q43" s="8"/>
      <c r="R43" s="109"/>
    </row>
    <row r="44" spans="1:18" s="9" customFormat="1" ht="15">
      <c r="A44" s="24" t="s">
        <v>27</v>
      </c>
      <c r="B44" s="127"/>
      <c r="C44" s="83"/>
      <c r="D44" s="25">
        <v>100</v>
      </c>
      <c r="E44" s="25">
        <v>100</v>
      </c>
      <c r="F44" s="25">
        <v>100</v>
      </c>
      <c r="G44" s="25">
        <v>100</v>
      </c>
      <c r="H44" s="25">
        <v>100</v>
      </c>
      <c r="I44" s="25">
        <v>100</v>
      </c>
      <c r="J44" s="25">
        <v>100</v>
      </c>
      <c r="K44" s="25">
        <v>100</v>
      </c>
      <c r="L44" s="25">
        <v>100</v>
      </c>
      <c r="M44" s="25">
        <v>100</v>
      </c>
      <c r="N44" s="25">
        <v>100</v>
      </c>
      <c r="O44" s="25">
        <v>100</v>
      </c>
      <c r="Q44" s="8"/>
      <c r="R44" s="109"/>
    </row>
    <row r="45" spans="1:18" s="9" customFormat="1" ht="30" customHeight="1">
      <c r="A45" s="24" t="s">
        <v>28</v>
      </c>
      <c r="B45" s="125" t="s">
        <v>7</v>
      </c>
      <c r="C45" s="83"/>
      <c r="D45" s="25">
        <v>300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Q45" s="8"/>
      <c r="R45" s="8"/>
    </row>
    <row r="46" spans="1:18" s="9" customFormat="1" ht="30">
      <c r="A46" s="21" t="s">
        <v>29</v>
      </c>
      <c r="B46" s="127" t="s">
        <v>30</v>
      </c>
      <c r="C46" s="83">
        <v>0.05</v>
      </c>
      <c r="D46" s="22">
        <f t="shared" ref="D46:O46" si="25">($P$5*$C$46)/12</f>
        <v>65.416666666666671</v>
      </c>
      <c r="E46" s="22">
        <f t="shared" si="25"/>
        <v>65.416666666666671</v>
      </c>
      <c r="F46" s="22">
        <f t="shared" si="25"/>
        <v>65.416666666666671</v>
      </c>
      <c r="G46" s="22">
        <f t="shared" si="25"/>
        <v>65.416666666666671</v>
      </c>
      <c r="H46" s="22">
        <f t="shared" si="25"/>
        <v>65.416666666666671</v>
      </c>
      <c r="I46" s="22">
        <f t="shared" si="25"/>
        <v>65.416666666666671</v>
      </c>
      <c r="J46" s="22">
        <f t="shared" si="25"/>
        <v>65.416666666666671</v>
      </c>
      <c r="K46" s="22">
        <f t="shared" si="25"/>
        <v>65.416666666666671</v>
      </c>
      <c r="L46" s="22">
        <f t="shared" si="25"/>
        <v>65.416666666666671</v>
      </c>
      <c r="M46" s="22">
        <f t="shared" si="25"/>
        <v>65.416666666666671</v>
      </c>
      <c r="N46" s="22">
        <f t="shared" si="25"/>
        <v>65.416666666666671</v>
      </c>
      <c r="O46" s="22">
        <f t="shared" si="25"/>
        <v>65.416666666666671</v>
      </c>
      <c r="Q46" s="8"/>
      <c r="R46" s="8"/>
    </row>
    <row r="47" spans="1:18" s="9" customFormat="1" ht="30">
      <c r="A47" s="21" t="s">
        <v>31</v>
      </c>
      <c r="B47" s="127" t="s">
        <v>30</v>
      </c>
      <c r="C47" s="83">
        <v>0.03</v>
      </c>
      <c r="D47" s="22">
        <f t="shared" ref="D47:O47" si="26">($P$5*$C$47)/12</f>
        <v>39.25</v>
      </c>
      <c r="E47" s="22">
        <f t="shared" si="26"/>
        <v>39.25</v>
      </c>
      <c r="F47" s="22">
        <f t="shared" si="26"/>
        <v>39.25</v>
      </c>
      <c r="G47" s="22">
        <f t="shared" si="26"/>
        <v>39.25</v>
      </c>
      <c r="H47" s="22">
        <f t="shared" si="26"/>
        <v>39.25</v>
      </c>
      <c r="I47" s="22">
        <f t="shared" si="26"/>
        <v>39.25</v>
      </c>
      <c r="J47" s="22">
        <f t="shared" si="26"/>
        <v>39.25</v>
      </c>
      <c r="K47" s="22">
        <f t="shared" si="26"/>
        <v>39.25</v>
      </c>
      <c r="L47" s="22">
        <f t="shared" si="26"/>
        <v>39.25</v>
      </c>
      <c r="M47" s="22">
        <f t="shared" si="26"/>
        <v>39.25</v>
      </c>
      <c r="N47" s="22">
        <f t="shared" si="26"/>
        <v>39.25</v>
      </c>
      <c r="O47" s="22">
        <f t="shared" si="26"/>
        <v>39.25</v>
      </c>
      <c r="Q47" s="109"/>
      <c r="R47" s="8"/>
    </row>
    <row r="48" spans="1:18" s="9" customFormat="1" ht="30" customHeight="1">
      <c r="A48" s="24" t="s">
        <v>32</v>
      </c>
      <c r="B48" s="127" t="s">
        <v>30</v>
      </c>
      <c r="C48" s="83">
        <v>0.02</v>
      </c>
      <c r="D48" s="22">
        <f t="shared" ref="D48:O48" si="27">($P$5*$C$48)/12</f>
        <v>26.166666666666668</v>
      </c>
      <c r="E48" s="22">
        <f t="shared" si="27"/>
        <v>26.166666666666668</v>
      </c>
      <c r="F48" s="22">
        <f t="shared" si="27"/>
        <v>26.166666666666668</v>
      </c>
      <c r="G48" s="22">
        <f t="shared" si="27"/>
        <v>26.166666666666668</v>
      </c>
      <c r="H48" s="22">
        <f t="shared" si="27"/>
        <v>26.166666666666668</v>
      </c>
      <c r="I48" s="22">
        <f t="shared" si="27"/>
        <v>26.166666666666668</v>
      </c>
      <c r="J48" s="22">
        <f t="shared" si="27"/>
        <v>26.166666666666668</v>
      </c>
      <c r="K48" s="22">
        <f t="shared" si="27"/>
        <v>26.166666666666668</v>
      </c>
      <c r="L48" s="22">
        <f t="shared" si="27"/>
        <v>26.166666666666668</v>
      </c>
      <c r="M48" s="22">
        <f t="shared" si="27"/>
        <v>26.166666666666668</v>
      </c>
      <c r="N48" s="22">
        <f t="shared" si="27"/>
        <v>26.166666666666668</v>
      </c>
      <c r="O48" s="22">
        <f t="shared" si="27"/>
        <v>26.166666666666668</v>
      </c>
      <c r="Q48" s="8"/>
      <c r="R48" s="109"/>
    </row>
    <row r="49" spans="1:21" s="9" customFormat="1" ht="30">
      <c r="A49" s="24" t="s">
        <v>33</v>
      </c>
      <c r="B49" s="127" t="s">
        <v>7</v>
      </c>
      <c r="C49" s="83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Q49" s="8"/>
      <c r="R49" s="109"/>
    </row>
    <row r="50" spans="1:21" s="9" customFormat="1" ht="15">
      <c r="A50" s="24" t="s">
        <v>34</v>
      </c>
      <c r="B50" s="129" t="s">
        <v>7</v>
      </c>
      <c r="C50" s="83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Q50" s="8"/>
      <c r="R50" s="8"/>
    </row>
    <row r="51" spans="1:21" s="9" customFormat="1" ht="15">
      <c r="A51" s="126" t="s">
        <v>11</v>
      </c>
      <c r="B51" s="129" t="s">
        <v>7</v>
      </c>
      <c r="C51" s="83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Q51" s="8"/>
      <c r="R51" s="8"/>
    </row>
    <row r="52" spans="1:21" s="9" customFormat="1" ht="15">
      <c r="A52" s="126" t="s">
        <v>11</v>
      </c>
      <c r="B52" s="129" t="s">
        <v>7</v>
      </c>
      <c r="C52" s="83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Q52" s="8"/>
      <c r="R52" s="8"/>
    </row>
    <row r="53" spans="1:21" s="9" customFormat="1" ht="15">
      <c r="A53" s="126" t="s">
        <v>11</v>
      </c>
      <c r="B53" s="129" t="s">
        <v>7</v>
      </c>
      <c r="C53" s="83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Q53" s="8"/>
      <c r="R53" s="8"/>
    </row>
    <row r="54" spans="1:21" s="9" customFormat="1" ht="15">
      <c r="A54" s="124" t="s">
        <v>11</v>
      </c>
      <c r="B54" s="129" t="s">
        <v>7</v>
      </c>
      <c r="C54" s="130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R54" s="8"/>
    </row>
    <row r="55" spans="1:21" s="9" customFormat="1" ht="30">
      <c r="A55" s="24" t="s">
        <v>35</v>
      </c>
      <c r="B55" s="41" t="s">
        <v>7</v>
      </c>
      <c r="C55" s="79"/>
      <c r="D55" s="22">
        <f>SUM(D84:D88)</f>
        <v>27.777777777777775</v>
      </c>
      <c r="E55" s="22">
        <f t="shared" ref="E55:O55" si="28">SUM(E84:E88)</f>
        <v>27.777777777777775</v>
      </c>
      <c r="F55" s="22">
        <f t="shared" si="28"/>
        <v>27.777777777777775</v>
      </c>
      <c r="G55" s="22">
        <f t="shared" si="28"/>
        <v>27.777777777777775</v>
      </c>
      <c r="H55" s="22">
        <f t="shared" si="28"/>
        <v>27.777777777777775</v>
      </c>
      <c r="I55" s="22">
        <f t="shared" si="28"/>
        <v>27.777777777777775</v>
      </c>
      <c r="J55" s="22">
        <f t="shared" si="28"/>
        <v>27.777777777777775</v>
      </c>
      <c r="K55" s="22">
        <f t="shared" si="28"/>
        <v>27.777777777777775</v>
      </c>
      <c r="L55" s="22">
        <f t="shared" si="28"/>
        <v>27.777777777777775</v>
      </c>
      <c r="M55" s="22">
        <f t="shared" si="28"/>
        <v>27.777777777777775</v>
      </c>
      <c r="N55" s="22">
        <f t="shared" si="28"/>
        <v>27.777777777777775</v>
      </c>
      <c r="O55" s="22">
        <f t="shared" si="28"/>
        <v>27.777777777777775</v>
      </c>
    </row>
    <row r="56" spans="1:21" s="9" customFormat="1" ht="15.6">
      <c r="A56" s="67" t="s">
        <v>36</v>
      </c>
      <c r="B56" s="58" t="s">
        <v>7</v>
      </c>
      <c r="C56" s="59"/>
      <c r="D56" s="59">
        <f t="shared" ref="D56:O56" si="29">D39-D41</f>
        <v>-639.33838383838406</v>
      </c>
      <c r="E56" s="59">
        <f t="shared" si="29"/>
        <v>-190.88383838383834</v>
      </c>
      <c r="F56" s="59">
        <f t="shared" si="29"/>
        <v>283.43434343434342</v>
      </c>
      <c r="G56" s="59">
        <f t="shared" si="29"/>
        <v>176.20707070707067</v>
      </c>
      <c r="H56" s="59">
        <f t="shared" si="29"/>
        <v>203.2525252525254</v>
      </c>
      <c r="I56" s="59">
        <f t="shared" si="29"/>
        <v>232.7525252525254</v>
      </c>
      <c r="J56" s="59">
        <f t="shared" si="29"/>
        <v>273.20707070707067</v>
      </c>
      <c r="K56" s="59">
        <f t="shared" si="29"/>
        <v>139.20707070707067</v>
      </c>
      <c r="L56" s="59">
        <f t="shared" si="29"/>
        <v>188.2525252525254</v>
      </c>
      <c r="M56" s="59">
        <f t="shared" si="29"/>
        <v>232.07070707070716</v>
      </c>
      <c r="N56" s="59">
        <f t="shared" si="29"/>
        <v>79.070707070707158</v>
      </c>
      <c r="O56" s="59">
        <f t="shared" si="29"/>
        <v>192.29797979797991</v>
      </c>
    </row>
    <row r="57" spans="1:21" s="9" customFormat="1" ht="13.9">
      <c r="A57" s="74" t="s">
        <v>37</v>
      </c>
      <c r="B57" s="75" t="s">
        <v>23</v>
      </c>
      <c r="C57" s="76"/>
      <c r="D57" s="77">
        <f>IF(D5&gt;0,D56/D5,0)</f>
        <v>-0.85245117845117879</v>
      </c>
      <c r="E57" s="77">
        <f t="shared" ref="E57:O57" si="30">IF(E5&gt;0,E56/E5,0)</f>
        <v>-0.20525143912240681</v>
      </c>
      <c r="F57" s="77">
        <f t="shared" si="30"/>
        <v>0.18895622895622893</v>
      </c>
      <c r="G57" s="77">
        <f t="shared" si="30"/>
        <v>0.12861829978618297</v>
      </c>
      <c r="H57" s="77">
        <f t="shared" si="30"/>
        <v>0.14415072712945065</v>
      </c>
      <c r="I57" s="77">
        <f t="shared" si="30"/>
        <v>0.16163369809203154</v>
      </c>
      <c r="J57" s="77">
        <f t="shared" si="30"/>
        <v>0.18336045013897359</v>
      </c>
      <c r="K57" s="77">
        <f t="shared" si="30"/>
        <v>0.10466697045644412</v>
      </c>
      <c r="L57" s="77">
        <f t="shared" si="30"/>
        <v>0.13543347140469453</v>
      </c>
      <c r="M57" s="77">
        <f t="shared" si="30"/>
        <v>0.16060256544685617</v>
      </c>
      <c r="N57" s="77">
        <f t="shared" si="30"/>
        <v>6.3004547466698937E-2</v>
      </c>
      <c r="O57" s="77">
        <f t="shared" si="30"/>
        <v>0.13834387035825893</v>
      </c>
    </row>
    <row r="58" spans="1:21" s="9" customFormat="1" ht="31.15">
      <c r="A58" s="104" t="s">
        <v>38</v>
      </c>
      <c r="B58" s="91" t="s">
        <v>7</v>
      </c>
      <c r="C58" s="93"/>
      <c r="D58" s="93">
        <f>SUM(D59:D64)</f>
        <v>0</v>
      </c>
      <c r="E58" s="93">
        <f t="shared" ref="E58:O58" si="31">SUM(E59:E64)</f>
        <v>0</v>
      </c>
      <c r="F58" s="93">
        <f t="shared" si="31"/>
        <v>0</v>
      </c>
      <c r="G58" s="93">
        <f t="shared" si="31"/>
        <v>159</v>
      </c>
      <c r="H58" s="93">
        <f t="shared" si="31"/>
        <v>0</v>
      </c>
      <c r="I58" s="93">
        <f t="shared" si="31"/>
        <v>0</v>
      </c>
      <c r="J58" s="93">
        <f t="shared" si="31"/>
        <v>211</v>
      </c>
      <c r="K58" s="93">
        <f t="shared" si="31"/>
        <v>0</v>
      </c>
      <c r="L58" s="93">
        <f t="shared" si="31"/>
        <v>0</v>
      </c>
      <c r="M58" s="93">
        <f t="shared" si="31"/>
        <v>210.5</v>
      </c>
      <c r="N58" s="93">
        <f t="shared" si="31"/>
        <v>0</v>
      </c>
      <c r="O58" s="93">
        <f t="shared" si="31"/>
        <v>0</v>
      </c>
    </row>
    <row r="59" spans="1:21" s="9" customFormat="1" ht="15">
      <c r="A59" s="26" t="s">
        <v>39</v>
      </c>
      <c r="B59" s="40" t="s">
        <v>7</v>
      </c>
      <c r="C59" s="22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7"/>
      <c r="O59" s="27"/>
    </row>
    <row r="60" spans="1:21" s="9" customFormat="1" ht="15">
      <c r="A60" s="131" t="s">
        <v>11</v>
      </c>
      <c r="B60" s="125" t="s">
        <v>7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7"/>
      <c r="O60" s="27"/>
    </row>
    <row r="61" spans="1:21" s="9" customFormat="1" ht="15">
      <c r="A61" s="131" t="s">
        <v>11</v>
      </c>
      <c r="B61" s="125" t="s">
        <v>7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7"/>
      <c r="O61" s="27"/>
    </row>
    <row r="62" spans="1:21" s="9" customFormat="1" ht="15">
      <c r="A62" s="131" t="s">
        <v>11</v>
      </c>
      <c r="B62" s="125" t="s">
        <v>7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7"/>
      <c r="O62" s="27"/>
    </row>
    <row r="63" spans="1:21" s="9" customFormat="1" ht="15">
      <c r="A63" s="131" t="s">
        <v>11</v>
      </c>
      <c r="B63" s="125" t="s">
        <v>7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7"/>
      <c r="O63" s="27"/>
      <c r="Q63" s="109"/>
    </row>
    <row r="64" spans="1:21" s="9" customFormat="1" ht="30" customHeight="1">
      <c r="A64" s="117" t="s">
        <v>40</v>
      </c>
      <c r="B64" s="42" t="s">
        <v>7</v>
      </c>
      <c r="C64" s="22"/>
      <c r="D64" s="22"/>
      <c r="E64" s="22"/>
      <c r="F64" s="22"/>
      <c r="G64" s="22">
        <f>SUM(D5:F5)*5%</f>
        <v>159</v>
      </c>
      <c r="H64" s="22"/>
      <c r="I64" s="22"/>
      <c r="J64" s="22">
        <f>SUM(G5:I5)*5%</f>
        <v>211</v>
      </c>
      <c r="K64" s="22"/>
      <c r="L64" s="22"/>
      <c r="M64" s="22">
        <f>SUM(J5:L5)*5%</f>
        <v>210.5</v>
      </c>
      <c r="N64" s="22"/>
      <c r="O64" s="22"/>
      <c r="P64" s="142" t="s">
        <v>41</v>
      </c>
      <c r="Q64" s="143"/>
      <c r="R64" s="143"/>
      <c r="S64" s="143"/>
      <c r="T64" s="143"/>
      <c r="U64" s="143"/>
    </row>
    <row r="65" spans="1:21" s="9" customFormat="1" ht="31.15" customHeight="1">
      <c r="A65" s="68" t="s">
        <v>42</v>
      </c>
      <c r="B65" s="55" t="s">
        <v>7</v>
      </c>
      <c r="C65" s="57"/>
      <c r="D65" s="57">
        <f>D56-D58</f>
        <v>-639.33838383838406</v>
      </c>
      <c r="E65" s="57">
        <f t="shared" ref="E65:O65" si="32">E56-E58</f>
        <v>-190.88383838383834</v>
      </c>
      <c r="F65" s="57">
        <f t="shared" si="32"/>
        <v>283.43434343434342</v>
      </c>
      <c r="G65" s="57">
        <f t="shared" si="32"/>
        <v>17.20707070707067</v>
      </c>
      <c r="H65" s="57">
        <f t="shared" si="32"/>
        <v>203.2525252525254</v>
      </c>
      <c r="I65" s="57">
        <f t="shared" si="32"/>
        <v>232.7525252525254</v>
      </c>
      <c r="J65" s="57">
        <f t="shared" si="32"/>
        <v>62.20707070707067</v>
      </c>
      <c r="K65" s="57">
        <f t="shared" si="32"/>
        <v>139.20707070707067</v>
      </c>
      <c r="L65" s="57">
        <f t="shared" si="32"/>
        <v>188.2525252525254</v>
      </c>
      <c r="M65" s="57">
        <f t="shared" si="32"/>
        <v>21.570707070707158</v>
      </c>
      <c r="N65" s="57">
        <f t="shared" si="32"/>
        <v>79.070707070707158</v>
      </c>
      <c r="O65" s="57">
        <f t="shared" si="32"/>
        <v>192.29797979797991</v>
      </c>
      <c r="P65" s="138" t="s">
        <v>43</v>
      </c>
      <c r="Q65" s="144"/>
      <c r="R65" s="144"/>
      <c r="S65" s="144"/>
      <c r="T65" s="144"/>
      <c r="U65" s="144"/>
    </row>
    <row r="66" spans="1:21" s="9" customFormat="1" ht="13.9">
      <c r="A66" s="74" t="s">
        <v>44</v>
      </c>
      <c r="B66" s="75" t="s">
        <v>23</v>
      </c>
      <c r="C66" s="78"/>
      <c r="D66" s="77">
        <f>IF(D5&gt;0,D65/D5,0)</f>
        <v>-0.85245117845117879</v>
      </c>
      <c r="E66" s="77">
        <f t="shared" ref="E66:O66" si="33">IF(E5&gt;0,E65/E5,0)</f>
        <v>-0.20525143912240681</v>
      </c>
      <c r="F66" s="77">
        <f t="shared" si="33"/>
        <v>0.18895622895622893</v>
      </c>
      <c r="G66" s="77">
        <f t="shared" si="33"/>
        <v>1.2559905625599029E-2</v>
      </c>
      <c r="H66" s="77">
        <f t="shared" si="33"/>
        <v>0.14415072712945065</v>
      </c>
      <c r="I66" s="77">
        <f t="shared" si="33"/>
        <v>0.16163369809203154</v>
      </c>
      <c r="J66" s="77">
        <f t="shared" si="33"/>
        <v>4.1749711883940048E-2</v>
      </c>
      <c r="K66" s="77">
        <f t="shared" si="33"/>
        <v>0.10466697045644412</v>
      </c>
      <c r="L66" s="77">
        <f t="shared" si="33"/>
        <v>0.13543347140469453</v>
      </c>
      <c r="M66" s="77">
        <f t="shared" si="33"/>
        <v>1.4927824962427099E-2</v>
      </c>
      <c r="N66" s="77">
        <f t="shared" si="33"/>
        <v>6.3004547466698937E-2</v>
      </c>
      <c r="O66" s="77">
        <f t="shared" si="33"/>
        <v>0.13834387035825893</v>
      </c>
    </row>
    <row r="67" spans="1:21" s="9" customFormat="1" ht="28.9" customHeight="1">
      <c r="A67" s="105" t="s">
        <v>45</v>
      </c>
      <c r="B67" s="69" t="s">
        <v>7</v>
      </c>
      <c r="C67" s="70"/>
      <c r="D67" s="57">
        <f>D65</f>
        <v>-639.33838383838406</v>
      </c>
      <c r="E67" s="70">
        <f t="shared" ref="E67:M67" si="34">D67+E65</f>
        <v>-830.2222222222224</v>
      </c>
      <c r="F67" s="70">
        <f t="shared" si="34"/>
        <v>-546.78787878787898</v>
      </c>
      <c r="G67" s="70">
        <f t="shared" si="34"/>
        <v>-529.58080808080831</v>
      </c>
      <c r="H67" s="70">
        <f t="shared" si="34"/>
        <v>-326.32828282828291</v>
      </c>
      <c r="I67" s="70">
        <f t="shared" si="34"/>
        <v>-93.575757575757507</v>
      </c>
      <c r="J67" s="70">
        <f t="shared" si="34"/>
        <v>-31.368686868686837</v>
      </c>
      <c r="K67" s="70">
        <f t="shared" si="34"/>
        <v>107.83838383838383</v>
      </c>
      <c r="L67" s="70">
        <f t="shared" si="34"/>
        <v>296.09090909090924</v>
      </c>
      <c r="M67" s="70">
        <f t="shared" si="34"/>
        <v>317.66161616161639</v>
      </c>
      <c r="N67" s="70">
        <f t="shared" ref="N67" si="35">M67+N65</f>
        <v>396.73232323232355</v>
      </c>
      <c r="O67" s="70">
        <f t="shared" ref="O67" si="36">N67+O65</f>
        <v>589.03030303030346</v>
      </c>
      <c r="P67" s="138" t="s">
        <v>46</v>
      </c>
      <c r="Q67" s="144"/>
      <c r="R67" s="144"/>
      <c r="S67" s="144"/>
      <c r="T67" s="144"/>
      <c r="U67" s="144"/>
    </row>
    <row r="68" spans="1:21" s="9" customFormat="1" ht="14.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21" s="9" customFormat="1" ht="15.6">
      <c r="A69" s="21"/>
      <c r="B69" s="40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  <c r="O69" s="99" t="s">
        <v>1</v>
      </c>
    </row>
    <row r="70" spans="1:21" s="9" customFormat="1" ht="62.45">
      <c r="A70" s="114" t="s">
        <v>47</v>
      </c>
      <c r="B70" s="87" t="s">
        <v>3</v>
      </c>
      <c r="C70" s="88" t="s">
        <v>48</v>
      </c>
      <c r="D70" s="100">
        <v>1</v>
      </c>
      <c r="E70" s="100">
        <v>2</v>
      </c>
      <c r="F70" s="100">
        <v>3</v>
      </c>
      <c r="G70" s="100">
        <v>4</v>
      </c>
      <c r="H70" s="100">
        <v>5</v>
      </c>
      <c r="I70" s="100">
        <v>6</v>
      </c>
      <c r="J70" s="100">
        <v>7</v>
      </c>
      <c r="K70" s="100">
        <v>8</v>
      </c>
      <c r="L70" s="100">
        <v>9</v>
      </c>
      <c r="M70" s="100">
        <v>10</v>
      </c>
      <c r="N70" s="100">
        <v>11</v>
      </c>
      <c r="O70" s="100">
        <v>12</v>
      </c>
      <c r="P70" s="118" t="s">
        <v>49</v>
      </c>
    </row>
    <row r="71" spans="1:21" s="9" customFormat="1" ht="46.9">
      <c r="A71" s="116" t="s">
        <v>50</v>
      </c>
      <c r="B71" s="58" t="s">
        <v>7</v>
      </c>
      <c r="C71" s="89"/>
      <c r="D71" s="59">
        <f t="shared" ref="D71:P71" si="37">SUM(D72:D79)</f>
        <v>8500</v>
      </c>
      <c r="E71" s="59">
        <f t="shared" si="37"/>
        <v>8500</v>
      </c>
      <c r="F71" s="59">
        <f t="shared" si="37"/>
        <v>8500</v>
      </c>
      <c r="G71" s="59">
        <f t="shared" si="37"/>
        <v>8500</v>
      </c>
      <c r="H71" s="59">
        <f t="shared" si="37"/>
        <v>8500</v>
      </c>
      <c r="I71" s="59">
        <f t="shared" si="37"/>
        <v>8500</v>
      </c>
      <c r="J71" s="59">
        <f t="shared" si="37"/>
        <v>8500</v>
      </c>
      <c r="K71" s="59">
        <f t="shared" si="37"/>
        <v>8500</v>
      </c>
      <c r="L71" s="59">
        <f t="shared" si="37"/>
        <v>8500</v>
      </c>
      <c r="M71" s="59">
        <f t="shared" si="37"/>
        <v>8500</v>
      </c>
      <c r="N71" s="59">
        <f t="shared" si="37"/>
        <v>8500</v>
      </c>
      <c r="O71" s="59">
        <f t="shared" si="37"/>
        <v>8500</v>
      </c>
      <c r="P71" s="59">
        <f t="shared" si="37"/>
        <v>6315.530303030303</v>
      </c>
    </row>
    <row r="72" spans="1:21" s="9" customFormat="1" ht="14.45" customHeight="1">
      <c r="A72" s="132" t="s">
        <v>8</v>
      </c>
      <c r="B72" s="73" t="s">
        <v>7</v>
      </c>
      <c r="C72" s="94">
        <v>1320</v>
      </c>
      <c r="D72" s="16">
        <v>3000</v>
      </c>
      <c r="E72" s="16">
        <v>3000</v>
      </c>
      <c r="F72" s="16">
        <v>3000</v>
      </c>
      <c r="G72" s="16">
        <v>3000</v>
      </c>
      <c r="H72" s="16">
        <v>3000</v>
      </c>
      <c r="I72" s="16">
        <v>3000</v>
      </c>
      <c r="J72" s="16">
        <v>3000</v>
      </c>
      <c r="K72" s="16">
        <v>3000</v>
      </c>
      <c r="L72" s="16">
        <v>3000</v>
      </c>
      <c r="M72" s="16">
        <v>3000</v>
      </c>
      <c r="N72" s="16">
        <v>3000</v>
      </c>
      <c r="O72" s="16">
        <v>3000</v>
      </c>
      <c r="P72" s="15">
        <f>O72-SUM(D81:O81)</f>
        <v>2336.363636363636</v>
      </c>
    </row>
    <row r="73" spans="1:21" s="9" customFormat="1" ht="14.45">
      <c r="A73" s="132" t="s">
        <v>9</v>
      </c>
      <c r="B73" s="73" t="s">
        <v>7</v>
      </c>
      <c r="C73" s="94">
        <v>1000</v>
      </c>
      <c r="D73" s="16">
        <v>2500</v>
      </c>
      <c r="E73" s="16">
        <v>2500</v>
      </c>
      <c r="F73" s="16">
        <v>2500</v>
      </c>
      <c r="G73" s="16">
        <v>2500</v>
      </c>
      <c r="H73" s="16">
        <v>2500</v>
      </c>
      <c r="I73" s="16">
        <v>2500</v>
      </c>
      <c r="J73" s="16">
        <v>2500</v>
      </c>
      <c r="K73" s="16">
        <v>2500</v>
      </c>
      <c r="L73" s="16">
        <v>2500</v>
      </c>
      <c r="M73" s="16">
        <v>2500</v>
      </c>
      <c r="N73" s="16">
        <v>2500</v>
      </c>
      <c r="O73" s="16">
        <v>2500</v>
      </c>
      <c r="P73" s="15">
        <f>O73-SUM(D82:O82)</f>
        <v>1952.5</v>
      </c>
    </row>
    <row r="74" spans="1:21" s="9" customFormat="1" ht="14.45">
      <c r="A74" s="132" t="s">
        <v>10</v>
      </c>
      <c r="B74" s="73" t="s">
        <v>7</v>
      </c>
      <c r="C74" s="94">
        <v>800</v>
      </c>
      <c r="D74" s="16">
        <v>2000</v>
      </c>
      <c r="E74" s="16">
        <v>2000</v>
      </c>
      <c r="F74" s="16">
        <v>2000</v>
      </c>
      <c r="G74" s="16">
        <v>2000</v>
      </c>
      <c r="H74" s="16">
        <v>2000</v>
      </c>
      <c r="I74" s="16">
        <v>2000</v>
      </c>
      <c r="J74" s="16">
        <v>2000</v>
      </c>
      <c r="K74" s="16">
        <v>2000</v>
      </c>
      <c r="L74" s="16">
        <v>2000</v>
      </c>
      <c r="M74" s="16">
        <v>2000</v>
      </c>
      <c r="N74" s="16">
        <v>2000</v>
      </c>
      <c r="O74" s="16">
        <v>2000</v>
      </c>
      <c r="P74" s="15">
        <f>O74-SUM(D83:O83)</f>
        <v>1360</v>
      </c>
    </row>
    <row r="75" spans="1:21" s="9" customFormat="1" ht="14.45">
      <c r="A75" s="133" t="s">
        <v>51</v>
      </c>
      <c r="B75" s="73" t="s">
        <v>7</v>
      </c>
      <c r="C75" s="94">
        <v>3</v>
      </c>
      <c r="D75" s="16">
        <v>1000</v>
      </c>
      <c r="E75" s="16">
        <v>1000</v>
      </c>
      <c r="F75" s="16">
        <v>1000</v>
      </c>
      <c r="G75" s="16">
        <v>1000</v>
      </c>
      <c r="H75" s="16">
        <v>1000</v>
      </c>
      <c r="I75" s="16">
        <v>1000</v>
      </c>
      <c r="J75" s="16">
        <v>1000</v>
      </c>
      <c r="K75" s="16">
        <v>1000</v>
      </c>
      <c r="L75" s="16">
        <v>1000</v>
      </c>
      <c r="M75" s="16">
        <v>1000</v>
      </c>
      <c r="N75" s="16">
        <v>1000</v>
      </c>
      <c r="O75" s="16">
        <v>1000</v>
      </c>
      <c r="P75" s="15">
        <f>O75-SUM(D84:O84)</f>
        <v>666.66666666666674</v>
      </c>
    </row>
    <row r="76" spans="1:21" s="9" customFormat="1" ht="14.45">
      <c r="A76" s="133" t="s">
        <v>11</v>
      </c>
      <c r="B76" s="73" t="s">
        <v>7</v>
      </c>
      <c r="C76" s="94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5">
        <f t="shared" ref="P76:P78" si="38">O76-SUM(D85:O85)</f>
        <v>0</v>
      </c>
    </row>
    <row r="77" spans="1:21" s="9" customFormat="1" ht="14.45">
      <c r="A77" s="133" t="s">
        <v>11</v>
      </c>
      <c r="B77" s="73" t="s">
        <v>7</v>
      </c>
      <c r="C77" s="94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5">
        <f t="shared" si="38"/>
        <v>0</v>
      </c>
    </row>
    <row r="78" spans="1:21" s="9" customFormat="1" ht="14.45">
      <c r="A78" s="133" t="s">
        <v>11</v>
      </c>
      <c r="B78" s="73" t="s">
        <v>7</v>
      </c>
      <c r="C78" s="94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5">
        <f t="shared" si="38"/>
        <v>0</v>
      </c>
    </row>
    <row r="79" spans="1:21" s="9" customFormat="1" ht="14.45">
      <c r="A79" s="133" t="s">
        <v>11</v>
      </c>
      <c r="B79" s="73" t="s">
        <v>7</v>
      </c>
      <c r="C79" s="94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5">
        <f>O79-SUM(D88:O88)</f>
        <v>0</v>
      </c>
    </row>
    <row r="80" spans="1:21" s="9" customFormat="1" ht="15.6">
      <c r="A80" s="90" t="s">
        <v>52</v>
      </c>
      <c r="B80" s="91" t="s">
        <v>7</v>
      </c>
      <c r="C80" s="92"/>
      <c r="D80" s="93">
        <f t="shared" ref="D80:O80" si="39">SUM(D81:D88)</f>
        <v>110.50505050505051</v>
      </c>
      <c r="E80" s="93">
        <f t="shared" si="39"/>
        <v>130.05050505050505</v>
      </c>
      <c r="F80" s="93">
        <f t="shared" si="39"/>
        <v>185.73232323232324</v>
      </c>
      <c r="G80" s="93">
        <f t="shared" si="39"/>
        <v>190.95959595959596</v>
      </c>
      <c r="H80" s="93">
        <f t="shared" si="39"/>
        <v>203.9141414141414</v>
      </c>
      <c r="I80" s="93">
        <f t="shared" si="39"/>
        <v>196.4141414141414</v>
      </c>
      <c r="J80" s="93">
        <f t="shared" si="39"/>
        <v>205.95959595959596</v>
      </c>
      <c r="K80" s="93">
        <f t="shared" si="39"/>
        <v>195.95959595959596</v>
      </c>
      <c r="L80" s="93">
        <f t="shared" si="39"/>
        <v>198.9141414141414</v>
      </c>
      <c r="M80" s="93">
        <f t="shared" si="39"/>
        <v>202.09595959595958</v>
      </c>
      <c r="N80" s="93">
        <f t="shared" si="39"/>
        <v>177.09595959595958</v>
      </c>
      <c r="O80" s="93">
        <f t="shared" si="39"/>
        <v>186.86868686868686</v>
      </c>
    </row>
    <row r="81" spans="1:22" s="9" customFormat="1" ht="14.45" customHeight="1">
      <c r="A81" s="85" t="str">
        <f>IF(A72&gt;0,A72,"")</f>
        <v>Тип оборудования 1</v>
      </c>
      <c r="B81" s="73" t="s">
        <v>7</v>
      </c>
      <c r="C81" s="95"/>
      <c r="D81" s="15">
        <f>IF(C72&gt;0,(D72/$C$72)*D14,0)</f>
        <v>22.72727272727273</v>
      </c>
      <c r="E81" s="15">
        <f t="shared" ref="E81:O81" si="40">IF(D72&gt;0,(E72/$C$72)*E14,0)</f>
        <v>27.272727272727273</v>
      </c>
      <c r="F81" s="15">
        <f t="shared" si="40"/>
        <v>45.45454545454546</v>
      </c>
      <c r="G81" s="15">
        <f t="shared" si="40"/>
        <v>68.181818181818187</v>
      </c>
      <c r="H81" s="15">
        <f t="shared" si="40"/>
        <v>63.63636363636364</v>
      </c>
      <c r="I81" s="15">
        <f t="shared" si="40"/>
        <v>63.63636363636364</v>
      </c>
      <c r="J81" s="15">
        <f t="shared" si="40"/>
        <v>68.181818181818187</v>
      </c>
      <c r="K81" s="15">
        <f t="shared" si="40"/>
        <v>68.181818181818187</v>
      </c>
      <c r="L81" s="15">
        <f t="shared" si="40"/>
        <v>63.63636363636364</v>
      </c>
      <c r="M81" s="15">
        <f t="shared" si="40"/>
        <v>56.81818181818182</v>
      </c>
      <c r="N81" s="15">
        <f t="shared" si="40"/>
        <v>56.81818181818182</v>
      </c>
      <c r="O81" s="15">
        <f t="shared" si="40"/>
        <v>59.090909090909093</v>
      </c>
      <c r="P81" s="142" t="s">
        <v>53</v>
      </c>
      <c r="Q81" s="143"/>
      <c r="R81" s="143"/>
      <c r="S81" s="143"/>
      <c r="T81" s="143"/>
      <c r="U81" s="143"/>
      <c r="V81" s="144"/>
    </row>
    <row r="82" spans="1:22" s="9" customFormat="1" ht="14.45">
      <c r="A82" s="85" t="str">
        <f t="shared" ref="A82:A88" si="41">IF(A73&gt;0,A73,"")</f>
        <v>Тип оборудования 2</v>
      </c>
      <c r="B82" s="73" t="s">
        <v>7</v>
      </c>
      <c r="C82" s="95"/>
      <c r="D82" s="15">
        <f>IF(C73&gt;0,(D73/$C$73)*D15,0)</f>
        <v>30</v>
      </c>
      <c r="E82" s="15">
        <f t="shared" ref="E82:O82" si="42">IF(D73&gt;0,(E73/$C$73)*E15,0)</f>
        <v>37.5</v>
      </c>
      <c r="F82" s="15">
        <f t="shared" si="42"/>
        <v>62.5</v>
      </c>
      <c r="G82" s="15">
        <f t="shared" si="42"/>
        <v>45</v>
      </c>
      <c r="H82" s="15">
        <f t="shared" si="42"/>
        <v>45</v>
      </c>
      <c r="I82" s="15">
        <f t="shared" si="42"/>
        <v>50</v>
      </c>
      <c r="J82" s="15">
        <f t="shared" si="42"/>
        <v>50</v>
      </c>
      <c r="K82" s="15">
        <f t="shared" si="42"/>
        <v>40</v>
      </c>
      <c r="L82" s="15">
        <f t="shared" si="42"/>
        <v>45</v>
      </c>
      <c r="M82" s="15">
        <f t="shared" si="42"/>
        <v>50</v>
      </c>
      <c r="N82" s="15">
        <f t="shared" si="42"/>
        <v>42.5</v>
      </c>
      <c r="O82" s="15">
        <f t="shared" si="42"/>
        <v>50</v>
      </c>
      <c r="P82" s="144"/>
      <c r="Q82" s="144"/>
      <c r="R82" s="144"/>
      <c r="S82" s="144"/>
      <c r="T82" s="144"/>
      <c r="U82" s="144"/>
      <c r="V82" s="144"/>
    </row>
    <row r="83" spans="1:22" s="9" customFormat="1" ht="14.45">
      <c r="A83" s="85" t="str">
        <f t="shared" si="41"/>
        <v>Тип оборудования 3</v>
      </c>
      <c r="B83" s="73" t="s">
        <v>7</v>
      </c>
      <c r="C83" s="95"/>
      <c r="D83" s="15">
        <f>IF(C74&gt;0,(D74/$C$74)*D16,0)</f>
        <v>30</v>
      </c>
      <c r="E83" s="15">
        <f t="shared" ref="E83:O83" si="43">IF(D74&gt;0,(E74/$C$74)*E16,0)</f>
        <v>37.5</v>
      </c>
      <c r="F83" s="15">
        <f t="shared" si="43"/>
        <v>50</v>
      </c>
      <c r="G83" s="15">
        <f t="shared" si="43"/>
        <v>50</v>
      </c>
      <c r="H83" s="15">
        <f t="shared" si="43"/>
        <v>67.5</v>
      </c>
      <c r="I83" s="15">
        <f t="shared" si="43"/>
        <v>55</v>
      </c>
      <c r="J83" s="15">
        <f t="shared" si="43"/>
        <v>60</v>
      </c>
      <c r="K83" s="15">
        <f t="shared" si="43"/>
        <v>60</v>
      </c>
      <c r="L83" s="15">
        <f t="shared" si="43"/>
        <v>62.5</v>
      </c>
      <c r="M83" s="15">
        <f t="shared" si="43"/>
        <v>67.5</v>
      </c>
      <c r="N83" s="15">
        <f t="shared" si="43"/>
        <v>50</v>
      </c>
      <c r="O83" s="15">
        <f t="shared" si="43"/>
        <v>50</v>
      </c>
      <c r="P83" s="144"/>
      <c r="Q83" s="144"/>
      <c r="R83" s="144"/>
      <c r="S83" s="144"/>
      <c r="T83" s="144"/>
      <c r="U83" s="144"/>
      <c r="V83" s="144"/>
    </row>
    <row r="84" spans="1:22" s="9" customFormat="1" ht="14.45">
      <c r="A84" s="85" t="str">
        <f t="shared" si="41"/>
        <v>Сайт</v>
      </c>
      <c r="B84" s="73" t="s">
        <v>7</v>
      </c>
      <c r="C84" s="95"/>
      <c r="D84" s="15">
        <f>IF(C75&gt;0,D75/$C$75/12,0)</f>
        <v>27.777777777777775</v>
      </c>
      <c r="E84" s="15">
        <f t="shared" ref="E84:O84" si="44">IF(D75&gt;0,E75/$C$75/12,0)</f>
        <v>27.777777777777775</v>
      </c>
      <c r="F84" s="15">
        <f t="shared" si="44"/>
        <v>27.777777777777775</v>
      </c>
      <c r="G84" s="15">
        <f t="shared" si="44"/>
        <v>27.777777777777775</v>
      </c>
      <c r="H84" s="15">
        <f t="shared" si="44"/>
        <v>27.777777777777775</v>
      </c>
      <c r="I84" s="15">
        <f t="shared" si="44"/>
        <v>27.777777777777775</v>
      </c>
      <c r="J84" s="15">
        <f t="shared" si="44"/>
        <v>27.777777777777775</v>
      </c>
      <c r="K84" s="15">
        <f t="shared" si="44"/>
        <v>27.777777777777775</v>
      </c>
      <c r="L84" s="15">
        <f t="shared" si="44"/>
        <v>27.777777777777775</v>
      </c>
      <c r="M84" s="15">
        <f t="shared" si="44"/>
        <v>27.777777777777775</v>
      </c>
      <c r="N84" s="15">
        <f t="shared" si="44"/>
        <v>27.777777777777775</v>
      </c>
      <c r="O84" s="15">
        <f t="shared" si="44"/>
        <v>27.777777777777775</v>
      </c>
    </row>
    <row r="85" spans="1:22" s="9" customFormat="1" ht="14.45">
      <c r="A85" s="85" t="str">
        <f t="shared" si="41"/>
        <v>и т.д.</v>
      </c>
      <c r="B85" s="73" t="s">
        <v>7</v>
      </c>
      <c r="C85" s="95"/>
      <c r="D85" s="15">
        <f>IF(C76&gt;0,D76/$C$76/12,0)</f>
        <v>0</v>
      </c>
      <c r="E85" s="15">
        <f t="shared" ref="E85:O85" si="45">IF(D76&gt;0,E76/$C$76/12,0)</f>
        <v>0</v>
      </c>
      <c r="F85" s="15">
        <f t="shared" si="45"/>
        <v>0</v>
      </c>
      <c r="G85" s="15">
        <f t="shared" si="45"/>
        <v>0</v>
      </c>
      <c r="H85" s="15">
        <f t="shared" si="45"/>
        <v>0</v>
      </c>
      <c r="I85" s="15">
        <f t="shared" si="45"/>
        <v>0</v>
      </c>
      <c r="J85" s="15">
        <f t="shared" si="45"/>
        <v>0</v>
      </c>
      <c r="K85" s="15">
        <f t="shared" si="45"/>
        <v>0</v>
      </c>
      <c r="L85" s="15">
        <f t="shared" si="45"/>
        <v>0</v>
      </c>
      <c r="M85" s="15">
        <f t="shared" si="45"/>
        <v>0</v>
      </c>
      <c r="N85" s="15">
        <f t="shared" si="45"/>
        <v>0</v>
      </c>
      <c r="O85" s="15">
        <f t="shared" si="45"/>
        <v>0</v>
      </c>
    </row>
    <row r="86" spans="1:22" s="9" customFormat="1" ht="14.45">
      <c r="A86" s="85" t="str">
        <f t="shared" si="41"/>
        <v>и т.д.</v>
      </c>
      <c r="B86" s="73" t="s">
        <v>7</v>
      </c>
      <c r="C86" s="95"/>
      <c r="D86" s="15">
        <f>IF(C77&gt;0,D77/$C$77/12,0)</f>
        <v>0</v>
      </c>
      <c r="E86" s="15">
        <f t="shared" ref="E86:O86" si="46">IF(D77&gt;0,E77/$C$77/12,0)</f>
        <v>0</v>
      </c>
      <c r="F86" s="15">
        <f t="shared" si="46"/>
        <v>0</v>
      </c>
      <c r="G86" s="15">
        <f t="shared" si="46"/>
        <v>0</v>
      </c>
      <c r="H86" s="15">
        <f t="shared" si="46"/>
        <v>0</v>
      </c>
      <c r="I86" s="15">
        <f t="shared" si="46"/>
        <v>0</v>
      </c>
      <c r="J86" s="15">
        <f t="shared" si="46"/>
        <v>0</v>
      </c>
      <c r="K86" s="15">
        <f t="shared" si="46"/>
        <v>0</v>
      </c>
      <c r="L86" s="15">
        <f t="shared" si="46"/>
        <v>0</v>
      </c>
      <c r="M86" s="15">
        <f t="shared" si="46"/>
        <v>0</v>
      </c>
      <c r="N86" s="15">
        <f t="shared" si="46"/>
        <v>0</v>
      </c>
      <c r="O86" s="15">
        <f t="shared" si="46"/>
        <v>0</v>
      </c>
    </row>
    <row r="87" spans="1:22" s="9" customFormat="1" ht="14.45">
      <c r="A87" s="85" t="str">
        <f t="shared" si="41"/>
        <v>и т.д.</v>
      </c>
      <c r="B87" s="73" t="s">
        <v>7</v>
      </c>
      <c r="C87" s="95"/>
      <c r="D87" s="15">
        <f>IF(C78&gt;0,D78/$C$78/12,0)</f>
        <v>0</v>
      </c>
      <c r="E87" s="15">
        <f t="shared" ref="E87:O87" si="47">IF(D78&gt;0,E78/$C$78/12,0)</f>
        <v>0</v>
      </c>
      <c r="F87" s="15">
        <f t="shared" si="47"/>
        <v>0</v>
      </c>
      <c r="G87" s="15">
        <f t="shared" si="47"/>
        <v>0</v>
      </c>
      <c r="H87" s="15">
        <f t="shared" si="47"/>
        <v>0</v>
      </c>
      <c r="I87" s="15">
        <f t="shared" si="47"/>
        <v>0</v>
      </c>
      <c r="J87" s="15">
        <f t="shared" si="47"/>
        <v>0</v>
      </c>
      <c r="K87" s="15">
        <f t="shared" si="47"/>
        <v>0</v>
      </c>
      <c r="L87" s="15">
        <f t="shared" si="47"/>
        <v>0</v>
      </c>
      <c r="M87" s="15">
        <f t="shared" si="47"/>
        <v>0</v>
      </c>
      <c r="N87" s="15">
        <f t="shared" si="47"/>
        <v>0</v>
      </c>
      <c r="O87" s="15">
        <f t="shared" si="47"/>
        <v>0</v>
      </c>
    </row>
    <row r="88" spans="1:22" s="9" customFormat="1" ht="14.45">
      <c r="A88" s="134" t="str">
        <f t="shared" si="41"/>
        <v>и т.д.</v>
      </c>
      <c r="B88" s="96" t="s">
        <v>7</v>
      </c>
      <c r="C88" s="97"/>
      <c r="D88" s="98">
        <f>IF(C79&gt;0,D79/$C$79/12,0)</f>
        <v>0</v>
      </c>
      <c r="E88" s="98">
        <f t="shared" ref="E88:O88" si="48">IF(D79&gt;0,E79/$C$79/12,0)</f>
        <v>0</v>
      </c>
      <c r="F88" s="98">
        <f t="shared" si="48"/>
        <v>0</v>
      </c>
      <c r="G88" s="98">
        <f t="shared" si="48"/>
        <v>0</v>
      </c>
      <c r="H88" s="98">
        <f t="shared" si="48"/>
        <v>0</v>
      </c>
      <c r="I88" s="98">
        <f t="shared" si="48"/>
        <v>0</v>
      </c>
      <c r="J88" s="98">
        <f t="shared" si="48"/>
        <v>0</v>
      </c>
      <c r="K88" s="98">
        <f t="shared" si="48"/>
        <v>0</v>
      </c>
      <c r="L88" s="98">
        <f t="shared" si="48"/>
        <v>0</v>
      </c>
      <c r="M88" s="98">
        <f t="shared" si="48"/>
        <v>0</v>
      </c>
      <c r="N88" s="98">
        <f t="shared" si="48"/>
        <v>0</v>
      </c>
      <c r="O88" s="98">
        <f t="shared" si="48"/>
        <v>0</v>
      </c>
    </row>
    <row r="89" spans="1:22" s="9" customFormat="1" ht="13.9">
      <c r="A89" s="18"/>
      <c r="B89" s="73"/>
      <c r="C89" s="9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22" s="9" customFormat="1" ht="15.6">
      <c r="A90" s="21"/>
      <c r="B90" s="40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3"/>
      <c r="O90" s="99" t="s">
        <v>1</v>
      </c>
    </row>
    <row r="91" spans="1:22" s="9" customFormat="1" ht="31.15">
      <c r="A91" s="113" t="s">
        <v>54</v>
      </c>
      <c r="B91" s="38" t="s">
        <v>3</v>
      </c>
      <c r="C91" s="39"/>
      <c r="D91" s="101">
        <v>1</v>
      </c>
      <c r="E91" s="101">
        <v>2</v>
      </c>
      <c r="F91" s="101">
        <v>3</v>
      </c>
      <c r="G91" s="101">
        <v>4</v>
      </c>
      <c r="H91" s="101">
        <v>5</v>
      </c>
      <c r="I91" s="101">
        <v>6</v>
      </c>
      <c r="J91" s="101">
        <v>7</v>
      </c>
      <c r="K91" s="101">
        <v>8</v>
      </c>
      <c r="L91" s="101">
        <v>9</v>
      </c>
      <c r="M91" s="101">
        <v>10</v>
      </c>
      <c r="N91" s="101">
        <v>11</v>
      </c>
      <c r="O91" s="101">
        <v>12</v>
      </c>
    </row>
    <row r="92" spans="1:22" s="9" customFormat="1" ht="15.6">
      <c r="A92" s="60" t="s">
        <v>55</v>
      </c>
      <c r="B92" s="61" t="s">
        <v>7</v>
      </c>
      <c r="C92" s="62"/>
      <c r="D92" s="62">
        <v>0</v>
      </c>
      <c r="E92" s="62">
        <f t="shared" ref="E92:M92" si="49">D147</f>
        <v>-528.83333333333394</v>
      </c>
      <c r="F92" s="62">
        <f t="shared" si="49"/>
        <v>-589.6666666666672</v>
      </c>
      <c r="G92" s="62">
        <f t="shared" si="49"/>
        <v>-120.50000000000045</v>
      </c>
      <c r="H92" s="62">
        <f t="shared" si="49"/>
        <v>87.666666666666288</v>
      </c>
      <c r="I92" s="62">
        <f t="shared" si="49"/>
        <v>494.83333333333303</v>
      </c>
      <c r="J92" s="62">
        <f t="shared" si="49"/>
        <v>923.99999999999977</v>
      </c>
      <c r="K92" s="62">
        <f t="shared" si="49"/>
        <v>1192.1666666666665</v>
      </c>
      <c r="L92" s="62">
        <f t="shared" si="49"/>
        <v>1527.3333333333333</v>
      </c>
      <c r="M92" s="62">
        <f t="shared" si="49"/>
        <v>1914.5</v>
      </c>
      <c r="N92" s="62">
        <f t="shared" ref="N92:O92" si="50">M147</f>
        <v>2138.166666666667</v>
      </c>
      <c r="O92" s="62">
        <f t="shared" si="50"/>
        <v>2394.3333333333339</v>
      </c>
    </row>
    <row r="93" spans="1:22" s="9" customFormat="1" ht="30">
      <c r="A93" s="28" t="s">
        <v>56</v>
      </c>
      <c r="B93" s="43" t="s">
        <v>7</v>
      </c>
      <c r="C93" s="29"/>
      <c r="D93" s="30">
        <f>SUM(D94:D99)</f>
        <v>750</v>
      </c>
      <c r="E93" s="30">
        <f t="shared" ref="E93:O93" si="51">SUM(E94:E99)</f>
        <v>930</v>
      </c>
      <c r="F93" s="30">
        <f t="shared" si="51"/>
        <v>1500</v>
      </c>
      <c r="G93" s="30">
        <f t="shared" si="51"/>
        <v>1370</v>
      </c>
      <c r="H93" s="30">
        <f t="shared" si="51"/>
        <v>1410</v>
      </c>
      <c r="I93" s="30">
        <f t="shared" si="51"/>
        <v>1440</v>
      </c>
      <c r="J93" s="30">
        <f t="shared" si="51"/>
        <v>1490</v>
      </c>
      <c r="K93" s="30">
        <f t="shared" si="51"/>
        <v>1330</v>
      </c>
      <c r="L93" s="30">
        <f t="shared" si="51"/>
        <v>1390</v>
      </c>
      <c r="M93" s="30">
        <f t="shared" si="51"/>
        <v>1445</v>
      </c>
      <c r="N93" s="30">
        <f t="shared" si="51"/>
        <v>1255</v>
      </c>
      <c r="O93" s="30">
        <f t="shared" si="51"/>
        <v>1390</v>
      </c>
    </row>
    <row r="94" spans="1:22" s="9" customFormat="1" ht="14.45">
      <c r="A94" s="84" t="s">
        <v>57</v>
      </c>
      <c r="B94" s="73" t="s">
        <v>7</v>
      </c>
      <c r="C94" s="19"/>
      <c r="D94" s="15">
        <f t="shared" ref="D94:O94" si="52">D5</f>
        <v>750</v>
      </c>
      <c r="E94" s="15">
        <f t="shared" si="52"/>
        <v>930</v>
      </c>
      <c r="F94" s="15">
        <f t="shared" si="52"/>
        <v>1500</v>
      </c>
      <c r="G94" s="15">
        <f t="shared" si="52"/>
        <v>1370</v>
      </c>
      <c r="H94" s="15">
        <f t="shared" si="52"/>
        <v>1410</v>
      </c>
      <c r="I94" s="15">
        <f t="shared" si="52"/>
        <v>1440</v>
      </c>
      <c r="J94" s="15">
        <f t="shared" si="52"/>
        <v>1490</v>
      </c>
      <c r="K94" s="15">
        <f t="shared" si="52"/>
        <v>1330</v>
      </c>
      <c r="L94" s="15">
        <f t="shared" si="52"/>
        <v>1390</v>
      </c>
      <c r="M94" s="15">
        <f t="shared" si="52"/>
        <v>1445</v>
      </c>
      <c r="N94" s="15">
        <f t="shared" si="52"/>
        <v>1255</v>
      </c>
      <c r="O94" s="15">
        <f t="shared" si="52"/>
        <v>1390</v>
      </c>
    </row>
    <row r="95" spans="1:22" s="9" customFormat="1" ht="14.45">
      <c r="A95" s="84" t="s">
        <v>58</v>
      </c>
      <c r="B95" s="73" t="s">
        <v>7</v>
      </c>
      <c r="C95" s="19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7"/>
      <c r="O95" s="17"/>
    </row>
    <row r="96" spans="1:22" s="9" customFormat="1" ht="14.45">
      <c r="A96" s="137"/>
      <c r="B96" s="73" t="s">
        <v>7</v>
      </c>
      <c r="C96" s="19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7"/>
      <c r="O96" s="17"/>
    </row>
    <row r="97" spans="1:18" s="9" customFormat="1" ht="14.45">
      <c r="A97" s="137"/>
      <c r="B97" s="73" t="s">
        <v>7</v>
      </c>
      <c r="C97" s="19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7"/>
      <c r="O97" s="17"/>
    </row>
    <row r="98" spans="1:18" s="9" customFormat="1" ht="14.45">
      <c r="A98" s="137"/>
      <c r="B98" s="73" t="s">
        <v>7</v>
      </c>
      <c r="C98" s="19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7"/>
      <c r="O98" s="17"/>
    </row>
    <row r="99" spans="1:18" s="9" customFormat="1" ht="14.45">
      <c r="A99" s="137" t="s">
        <v>11</v>
      </c>
      <c r="B99" s="73" t="s">
        <v>7</v>
      </c>
      <c r="C99" s="19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7"/>
      <c r="O99" s="17"/>
    </row>
    <row r="100" spans="1:18" s="9" customFormat="1" ht="30" customHeight="1">
      <c r="A100" s="28" t="s">
        <v>59</v>
      </c>
      <c r="B100" s="43" t="s">
        <v>7</v>
      </c>
      <c r="C100" s="29"/>
      <c r="D100" s="29">
        <f t="shared" ref="D100:O100" si="53">SUM(D101:D116)</f>
        <v>1278.8333333333335</v>
      </c>
      <c r="E100" s="29">
        <f t="shared" si="53"/>
        <v>990.83333333333326</v>
      </c>
      <c r="F100" s="29">
        <f t="shared" si="53"/>
        <v>1030.8333333333333</v>
      </c>
      <c r="G100" s="29">
        <f t="shared" si="53"/>
        <v>1161.8333333333333</v>
      </c>
      <c r="H100" s="29">
        <f t="shared" si="53"/>
        <v>1002.8333333333333</v>
      </c>
      <c r="I100" s="29">
        <f t="shared" si="53"/>
        <v>1010.8333333333333</v>
      </c>
      <c r="J100" s="29">
        <f t="shared" si="53"/>
        <v>1221.8333333333333</v>
      </c>
      <c r="K100" s="29">
        <f t="shared" si="53"/>
        <v>994.83333333333326</v>
      </c>
      <c r="L100" s="29">
        <f t="shared" si="53"/>
        <v>1002.8333333333333</v>
      </c>
      <c r="M100" s="29">
        <f t="shared" si="53"/>
        <v>1221.3333333333333</v>
      </c>
      <c r="N100" s="29">
        <f t="shared" si="53"/>
        <v>998.83333333333326</v>
      </c>
      <c r="O100" s="29">
        <f t="shared" si="53"/>
        <v>1010.8333333333333</v>
      </c>
    </row>
    <row r="101" spans="1:18" s="9" customFormat="1" ht="28.9">
      <c r="A101" s="85" t="str">
        <f>A31</f>
        <v>Обслуживание и ремонт предметов проката</v>
      </c>
      <c r="B101" s="73" t="s">
        <v>7</v>
      </c>
      <c r="C101" s="19"/>
      <c r="D101" s="15">
        <f t="shared" ref="D101:O101" si="54">D31</f>
        <v>48</v>
      </c>
      <c r="E101" s="15">
        <f t="shared" si="54"/>
        <v>60</v>
      </c>
      <c r="F101" s="15">
        <f t="shared" si="54"/>
        <v>100</v>
      </c>
      <c r="G101" s="15">
        <f t="shared" si="54"/>
        <v>72</v>
      </c>
      <c r="H101" s="15">
        <f t="shared" si="54"/>
        <v>72</v>
      </c>
      <c r="I101" s="15">
        <f t="shared" si="54"/>
        <v>80</v>
      </c>
      <c r="J101" s="15">
        <f t="shared" si="54"/>
        <v>80</v>
      </c>
      <c r="K101" s="15">
        <f t="shared" si="54"/>
        <v>64</v>
      </c>
      <c r="L101" s="15">
        <f t="shared" si="54"/>
        <v>72</v>
      </c>
      <c r="M101" s="15">
        <f t="shared" si="54"/>
        <v>80</v>
      </c>
      <c r="N101" s="15">
        <f t="shared" si="54"/>
        <v>68</v>
      </c>
      <c r="O101" s="15">
        <f t="shared" si="54"/>
        <v>80</v>
      </c>
    </row>
    <row r="102" spans="1:18" s="9" customFormat="1" ht="14.45">
      <c r="A102" s="85" t="str">
        <f>A32</f>
        <v>Прочие переменные расходы</v>
      </c>
      <c r="B102" s="73" t="s">
        <v>7</v>
      </c>
      <c r="C102" s="19"/>
      <c r="D102" s="15">
        <f t="shared" ref="D102:O102" si="55">SUM(D32:D37)</f>
        <v>0</v>
      </c>
      <c r="E102" s="15">
        <f t="shared" si="55"/>
        <v>0</v>
      </c>
      <c r="F102" s="15">
        <f t="shared" si="55"/>
        <v>0</v>
      </c>
      <c r="G102" s="15">
        <f t="shared" si="55"/>
        <v>0</v>
      </c>
      <c r="H102" s="15">
        <f t="shared" si="55"/>
        <v>0</v>
      </c>
      <c r="I102" s="15">
        <f t="shared" si="55"/>
        <v>0</v>
      </c>
      <c r="J102" s="15">
        <f t="shared" si="55"/>
        <v>0</v>
      </c>
      <c r="K102" s="15">
        <f t="shared" si="55"/>
        <v>0</v>
      </c>
      <c r="L102" s="15">
        <f t="shared" si="55"/>
        <v>0</v>
      </c>
      <c r="M102" s="15">
        <f t="shared" si="55"/>
        <v>0</v>
      </c>
      <c r="N102" s="15">
        <f t="shared" si="55"/>
        <v>0</v>
      </c>
      <c r="O102" s="15">
        <f t="shared" si="55"/>
        <v>0</v>
      </c>
    </row>
    <row r="103" spans="1:18" s="9" customFormat="1" ht="14.45">
      <c r="A103" s="85" t="str">
        <f>A42</f>
        <v>Аренда офиса (пункта проката)</v>
      </c>
      <c r="B103" s="73" t="s">
        <v>7</v>
      </c>
      <c r="C103" s="19"/>
      <c r="D103" s="15">
        <f t="shared" ref="D103:O103" si="56">D42</f>
        <v>0</v>
      </c>
      <c r="E103" s="15">
        <f t="shared" si="56"/>
        <v>0</v>
      </c>
      <c r="F103" s="15">
        <f t="shared" si="56"/>
        <v>0</v>
      </c>
      <c r="G103" s="15">
        <f t="shared" si="56"/>
        <v>0</v>
      </c>
      <c r="H103" s="15">
        <f t="shared" si="56"/>
        <v>0</v>
      </c>
      <c r="I103" s="15">
        <f t="shared" si="56"/>
        <v>0</v>
      </c>
      <c r="J103" s="15">
        <f t="shared" si="56"/>
        <v>0</v>
      </c>
      <c r="K103" s="15">
        <f t="shared" si="56"/>
        <v>0</v>
      </c>
      <c r="L103" s="15">
        <f t="shared" si="56"/>
        <v>0</v>
      </c>
      <c r="M103" s="15">
        <f t="shared" si="56"/>
        <v>0</v>
      </c>
      <c r="N103" s="15">
        <f t="shared" si="56"/>
        <v>0</v>
      </c>
      <c r="O103" s="15">
        <f t="shared" si="56"/>
        <v>0</v>
      </c>
    </row>
    <row r="104" spans="1:18" s="9" customFormat="1" ht="14.45">
      <c r="A104" s="85" t="str">
        <f>A43</f>
        <v>Заработная плата (вкл. ФСЗН)</v>
      </c>
      <c r="B104" s="73" t="s">
        <v>7</v>
      </c>
      <c r="C104" s="19"/>
      <c r="D104" s="15">
        <f t="shared" ref="D104:O104" si="57">D43</f>
        <v>700</v>
      </c>
      <c r="E104" s="15">
        <f t="shared" si="57"/>
        <v>700</v>
      </c>
      <c r="F104" s="15">
        <f t="shared" si="57"/>
        <v>700</v>
      </c>
      <c r="G104" s="15">
        <f t="shared" si="57"/>
        <v>700</v>
      </c>
      <c r="H104" s="15">
        <f t="shared" si="57"/>
        <v>700</v>
      </c>
      <c r="I104" s="15">
        <f t="shared" si="57"/>
        <v>700</v>
      </c>
      <c r="J104" s="15">
        <f t="shared" si="57"/>
        <v>700</v>
      </c>
      <c r="K104" s="15">
        <f t="shared" si="57"/>
        <v>700</v>
      </c>
      <c r="L104" s="15">
        <f t="shared" si="57"/>
        <v>700</v>
      </c>
      <c r="M104" s="15">
        <f t="shared" si="57"/>
        <v>700</v>
      </c>
      <c r="N104" s="15">
        <f t="shared" si="57"/>
        <v>700</v>
      </c>
      <c r="O104" s="15">
        <f t="shared" si="57"/>
        <v>700</v>
      </c>
    </row>
    <row r="105" spans="1:18" s="9" customFormat="1" ht="14.45">
      <c r="A105" s="85" t="str">
        <f>A44</f>
        <v>Транспортные расходы</v>
      </c>
      <c r="B105" s="73" t="s">
        <v>7</v>
      </c>
      <c r="C105" s="19"/>
      <c r="D105" s="15">
        <f>D44</f>
        <v>100</v>
      </c>
      <c r="E105" s="15">
        <f t="shared" ref="E105:O105" si="58">E44</f>
        <v>100</v>
      </c>
      <c r="F105" s="15">
        <f t="shared" si="58"/>
        <v>100</v>
      </c>
      <c r="G105" s="15">
        <f t="shared" si="58"/>
        <v>100</v>
      </c>
      <c r="H105" s="15">
        <f t="shared" si="58"/>
        <v>100</v>
      </c>
      <c r="I105" s="15">
        <f t="shared" si="58"/>
        <v>100</v>
      </c>
      <c r="J105" s="15">
        <f t="shared" si="58"/>
        <v>100</v>
      </c>
      <c r="K105" s="15">
        <f t="shared" si="58"/>
        <v>100</v>
      </c>
      <c r="L105" s="15">
        <f t="shared" si="58"/>
        <v>100</v>
      </c>
      <c r="M105" s="15">
        <f t="shared" si="58"/>
        <v>100</v>
      </c>
      <c r="N105" s="15">
        <f t="shared" si="58"/>
        <v>100</v>
      </c>
      <c r="O105" s="15">
        <f t="shared" si="58"/>
        <v>100</v>
      </c>
    </row>
    <row r="106" spans="1:18" s="9" customFormat="1" ht="28.9">
      <c r="A106" s="85" t="str">
        <f>A45</f>
        <v>Юрист/бухгалтер, проч. услуги ст. орг. (аутсорс.)</v>
      </c>
      <c r="B106" s="73" t="s">
        <v>7</v>
      </c>
      <c r="C106" s="19"/>
      <c r="D106" s="15">
        <f>D45</f>
        <v>300</v>
      </c>
      <c r="E106" s="15">
        <f t="shared" ref="E106:O106" si="59">E45</f>
        <v>0</v>
      </c>
      <c r="F106" s="15">
        <f t="shared" si="59"/>
        <v>0</v>
      </c>
      <c r="G106" s="15">
        <f t="shared" si="59"/>
        <v>0</v>
      </c>
      <c r="H106" s="15">
        <f t="shared" si="59"/>
        <v>0</v>
      </c>
      <c r="I106" s="15">
        <f t="shared" si="59"/>
        <v>0</v>
      </c>
      <c r="J106" s="15">
        <f t="shared" si="59"/>
        <v>0</v>
      </c>
      <c r="K106" s="15">
        <f t="shared" si="59"/>
        <v>0</v>
      </c>
      <c r="L106" s="15">
        <f t="shared" si="59"/>
        <v>0</v>
      </c>
      <c r="M106" s="15">
        <f t="shared" si="59"/>
        <v>0</v>
      </c>
      <c r="N106" s="15">
        <f t="shared" si="59"/>
        <v>0</v>
      </c>
      <c r="O106" s="15">
        <f t="shared" si="59"/>
        <v>0</v>
      </c>
    </row>
    <row r="107" spans="1:18" s="9" customFormat="1" ht="14.45">
      <c r="A107" s="85" t="str">
        <f>A46</f>
        <v>Маркетинг и реклама</v>
      </c>
      <c r="B107" s="73" t="s">
        <v>7</v>
      </c>
      <c r="C107" s="19"/>
      <c r="D107" s="15">
        <f>D46</f>
        <v>65.416666666666671</v>
      </c>
      <c r="E107" s="15">
        <f t="shared" ref="E107:O107" si="60">E46</f>
        <v>65.416666666666671</v>
      </c>
      <c r="F107" s="15">
        <f t="shared" si="60"/>
        <v>65.416666666666671</v>
      </c>
      <c r="G107" s="15">
        <f t="shared" si="60"/>
        <v>65.416666666666671</v>
      </c>
      <c r="H107" s="15">
        <f t="shared" si="60"/>
        <v>65.416666666666671</v>
      </c>
      <c r="I107" s="15">
        <f t="shared" si="60"/>
        <v>65.416666666666671</v>
      </c>
      <c r="J107" s="15">
        <f t="shared" si="60"/>
        <v>65.416666666666671</v>
      </c>
      <c r="K107" s="15">
        <f t="shared" si="60"/>
        <v>65.416666666666671</v>
      </c>
      <c r="L107" s="15">
        <f t="shared" si="60"/>
        <v>65.416666666666671</v>
      </c>
      <c r="M107" s="15">
        <f t="shared" si="60"/>
        <v>65.416666666666671</v>
      </c>
      <c r="N107" s="15">
        <f t="shared" si="60"/>
        <v>65.416666666666671</v>
      </c>
      <c r="O107" s="15">
        <f t="shared" si="60"/>
        <v>65.416666666666671</v>
      </c>
      <c r="Q107" s="8"/>
      <c r="R107" s="8"/>
    </row>
    <row r="108" spans="1:18" s="9" customFormat="1" ht="14.45">
      <c r="A108" s="85" t="str">
        <f>A47</f>
        <v>Обновление и техподдержка сайта</v>
      </c>
      <c r="B108" s="73" t="s">
        <v>7</v>
      </c>
      <c r="C108" s="19"/>
      <c r="D108" s="15">
        <f>D47</f>
        <v>39.25</v>
      </c>
      <c r="E108" s="15">
        <f t="shared" ref="E108:O108" si="61">E47</f>
        <v>39.25</v>
      </c>
      <c r="F108" s="15">
        <f t="shared" si="61"/>
        <v>39.25</v>
      </c>
      <c r="G108" s="15">
        <f t="shared" si="61"/>
        <v>39.25</v>
      </c>
      <c r="H108" s="15">
        <f t="shared" si="61"/>
        <v>39.25</v>
      </c>
      <c r="I108" s="15">
        <f t="shared" si="61"/>
        <v>39.25</v>
      </c>
      <c r="J108" s="15">
        <f t="shared" si="61"/>
        <v>39.25</v>
      </c>
      <c r="K108" s="15">
        <f t="shared" si="61"/>
        <v>39.25</v>
      </c>
      <c r="L108" s="15">
        <f t="shared" si="61"/>
        <v>39.25</v>
      </c>
      <c r="M108" s="15">
        <f t="shared" si="61"/>
        <v>39.25</v>
      </c>
      <c r="N108" s="15">
        <f t="shared" si="61"/>
        <v>39.25</v>
      </c>
      <c r="O108" s="15">
        <f t="shared" si="61"/>
        <v>39.25</v>
      </c>
      <c r="R108" s="8"/>
    </row>
    <row r="109" spans="1:18" s="9" customFormat="1" ht="14.45">
      <c r="A109" s="85" t="str">
        <f>A48</f>
        <v>Связь, интернет и т.п.</v>
      </c>
      <c r="B109" s="73" t="s">
        <v>7</v>
      </c>
      <c r="C109" s="19"/>
      <c r="D109" s="15">
        <f>D48</f>
        <v>26.166666666666668</v>
      </c>
      <c r="E109" s="15">
        <f t="shared" ref="E109:O109" si="62">E48</f>
        <v>26.166666666666668</v>
      </c>
      <c r="F109" s="15">
        <f t="shared" si="62"/>
        <v>26.166666666666668</v>
      </c>
      <c r="G109" s="15">
        <f t="shared" si="62"/>
        <v>26.166666666666668</v>
      </c>
      <c r="H109" s="15">
        <f t="shared" si="62"/>
        <v>26.166666666666668</v>
      </c>
      <c r="I109" s="15">
        <f t="shared" si="62"/>
        <v>26.166666666666668</v>
      </c>
      <c r="J109" s="15">
        <f t="shared" si="62"/>
        <v>26.166666666666668</v>
      </c>
      <c r="K109" s="15">
        <f t="shared" si="62"/>
        <v>26.166666666666668</v>
      </c>
      <c r="L109" s="15">
        <f t="shared" si="62"/>
        <v>26.166666666666668</v>
      </c>
      <c r="M109" s="15">
        <f t="shared" si="62"/>
        <v>26.166666666666668</v>
      </c>
      <c r="N109" s="15">
        <f t="shared" si="62"/>
        <v>26.166666666666668</v>
      </c>
      <c r="O109" s="15">
        <f t="shared" si="62"/>
        <v>26.166666666666668</v>
      </c>
    </row>
    <row r="110" spans="1:18" s="9" customFormat="1" ht="28.9">
      <c r="A110" s="85" t="str">
        <f>A49</f>
        <v>Повышение квалификации, Гос. регистр./разреш./сертиф.</v>
      </c>
      <c r="B110" s="73" t="s">
        <v>7</v>
      </c>
      <c r="C110" s="19"/>
      <c r="D110" s="15">
        <f>D49</f>
        <v>0</v>
      </c>
      <c r="E110" s="15">
        <f t="shared" ref="E110:O110" si="63">E49</f>
        <v>0</v>
      </c>
      <c r="F110" s="15">
        <f t="shared" si="63"/>
        <v>0</v>
      </c>
      <c r="G110" s="15">
        <f t="shared" si="63"/>
        <v>0</v>
      </c>
      <c r="H110" s="15">
        <f t="shared" si="63"/>
        <v>0</v>
      </c>
      <c r="I110" s="15">
        <f t="shared" si="63"/>
        <v>0</v>
      </c>
      <c r="J110" s="15">
        <f t="shared" si="63"/>
        <v>0</v>
      </c>
      <c r="K110" s="15">
        <f t="shared" si="63"/>
        <v>0</v>
      </c>
      <c r="L110" s="15">
        <f t="shared" si="63"/>
        <v>0</v>
      </c>
      <c r="M110" s="15">
        <f t="shared" si="63"/>
        <v>0</v>
      </c>
      <c r="N110" s="15">
        <f t="shared" si="63"/>
        <v>0</v>
      </c>
      <c r="O110" s="15">
        <f t="shared" si="63"/>
        <v>0</v>
      </c>
    </row>
    <row r="111" spans="1:18" s="9" customFormat="1" ht="14.45">
      <c r="A111" s="85" t="str">
        <f>A50</f>
        <v>Прочие постоянные расходы</v>
      </c>
      <c r="B111" s="73" t="s">
        <v>7</v>
      </c>
      <c r="C111" s="19"/>
      <c r="D111" s="15">
        <f t="shared" ref="D111:O111" si="64">SUM(D50:D54)</f>
        <v>0</v>
      </c>
      <c r="E111" s="15">
        <f t="shared" si="64"/>
        <v>0</v>
      </c>
      <c r="F111" s="15">
        <f t="shared" si="64"/>
        <v>0</v>
      </c>
      <c r="G111" s="15">
        <f t="shared" si="64"/>
        <v>0</v>
      </c>
      <c r="H111" s="15">
        <f t="shared" si="64"/>
        <v>0</v>
      </c>
      <c r="I111" s="15">
        <f t="shared" si="64"/>
        <v>0</v>
      </c>
      <c r="J111" s="15">
        <f t="shared" si="64"/>
        <v>0</v>
      </c>
      <c r="K111" s="15">
        <f t="shared" si="64"/>
        <v>0</v>
      </c>
      <c r="L111" s="15">
        <f t="shared" si="64"/>
        <v>0</v>
      </c>
      <c r="M111" s="15">
        <f t="shared" si="64"/>
        <v>0</v>
      </c>
      <c r="N111" s="15">
        <f t="shared" si="64"/>
        <v>0</v>
      </c>
      <c r="O111" s="15">
        <f t="shared" si="64"/>
        <v>0</v>
      </c>
    </row>
    <row r="112" spans="1:18" s="9" customFormat="1" ht="14.45">
      <c r="A112" s="85" t="s">
        <v>60</v>
      </c>
      <c r="B112" s="73" t="s">
        <v>7</v>
      </c>
      <c r="C112" s="19"/>
      <c r="D112" s="15">
        <f t="shared" ref="D112:O112" si="65">D58</f>
        <v>0</v>
      </c>
      <c r="E112" s="15">
        <f t="shared" si="65"/>
        <v>0</v>
      </c>
      <c r="F112" s="15">
        <f t="shared" si="65"/>
        <v>0</v>
      </c>
      <c r="G112" s="15">
        <f t="shared" si="65"/>
        <v>159</v>
      </c>
      <c r="H112" s="15">
        <f t="shared" si="65"/>
        <v>0</v>
      </c>
      <c r="I112" s="15">
        <f t="shared" si="65"/>
        <v>0</v>
      </c>
      <c r="J112" s="15">
        <f t="shared" si="65"/>
        <v>211</v>
      </c>
      <c r="K112" s="15">
        <f t="shared" si="65"/>
        <v>0</v>
      </c>
      <c r="L112" s="15">
        <f t="shared" si="65"/>
        <v>0</v>
      </c>
      <c r="M112" s="15">
        <f t="shared" si="65"/>
        <v>210.5</v>
      </c>
      <c r="N112" s="15">
        <f t="shared" si="65"/>
        <v>0</v>
      </c>
      <c r="O112" s="15">
        <f t="shared" si="65"/>
        <v>0</v>
      </c>
    </row>
    <row r="113" spans="1:16" s="9" customFormat="1" ht="14.45">
      <c r="A113" s="135" t="s">
        <v>11</v>
      </c>
      <c r="B113" s="73" t="s">
        <v>7</v>
      </c>
      <c r="C113" s="19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7"/>
    </row>
    <row r="114" spans="1:16" s="9" customFormat="1" ht="14.45">
      <c r="A114" s="135" t="s">
        <v>11</v>
      </c>
      <c r="B114" s="73" t="s">
        <v>7</v>
      </c>
      <c r="C114" s="19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7"/>
    </row>
    <row r="115" spans="1:16" s="9" customFormat="1" ht="14.45">
      <c r="A115" s="135" t="s">
        <v>11</v>
      </c>
      <c r="B115" s="73" t="s">
        <v>7</v>
      </c>
      <c r="C115" s="19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7"/>
    </row>
    <row r="116" spans="1:16" s="9" customFormat="1" ht="14.45">
      <c r="A116" s="135" t="s">
        <v>11</v>
      </c>
      <c r="B116" s="73" t="s">
        <v>7</v>
      </c>
      <c r="C116" s="19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7"/>
    </row>
    <row r="117" spans="1:16" s="9" customFormat="1" ht="31.15">
      <c r="A117" s="106" t="s">
        <v>61</v>
      </c>
      <c r="B117" s="71" t="s">
        <v>7</v>
      </c>
      <c r="C117" s="72"/>
      <c r="D117" s="72">
        <f t="shared" ref="D117:O117" si="66">D93-D100</f>
        <v>-528.83333333333348</v>
      </c>
      <c r="E117" s="72">
        <f t="shared" si="66"/>
        <v>-60.833333333333258</v>
      </c>
      <c r="F117" s="72">
        <f t="shared" si="66"/>
        <v>469.16666666666674</v>
      </c>
      <c r="G117" s="72">
        <f t="shared" si="66"/>
        <v>208.16666666666674</v>
      </c>
      <c r="H117" s="72">
        <f t="shared" si="66"/>
        <v>407.16666666666674</v>
      </c>
      <c r="I117" s="72">
        <f t="shared" si="66"/>
        <v>429.16666666666674</v>
      </c>
      <c r="J117" s="72">
        <f t="shared" si="66"/>
        <v>268.16666666666674</v>
      </c>
      <c r="K117" s="72">
        <f t="shared" si="66"/>
        <v>335.16666666666674</v>
      </c>
      <c r="L117" s="72">
        <f t="shared" si="66"/>
        <v>387.16666666666674</v>
      </c>
      <c r="M117" s="72">
        <f t="shared" si="66"/>
        <v>223.66666666666674</v>
      </c>
      <c r="N117" s="72">
        <f t="shared" si="66"/>
        <v>256.16666666666674</v>
      </c>
      <c r="O117" s="72">
        <f t="shared" si="66"/>
        <v>379.16666666666674</v>
      </c>
    </row>
    <row r="118" spans="1:16" s="9" customFormat="1" ht="30">
      <c r="A118" s="32" t="s">
        <v>62</v>
      </c>
      <c r="B118" s="43" t="s">
        <v>7</v>
      </c>
      <c r="C118" s="30"/>
      <c r="D118" s="30">
        <f>SUM(D119:D123)</f>
        <v>0</v>
      </c>
      <c r="E118" s="30">
        <f t="shared" ref="E118:O118" si="67">SUM(E119:E123)</f>
        <v>0</v>
      </c>
      <c r="F118" s="30">
        <f t="shared" si="67"/>
        <v>0</v>
      </c>
      <c r="G118" s="30">
        <f t="shared" si="67"/>
        <v>0</v>
      </c>
      <c r="H118" s="30">
        <f t="shared" si="67"/>
        <v>0</v>
      </c>
      <c r="I118" s="30">
        <f t="shared" si="67"/>
        <v>0</v>
      </c>
      <c r="J118" s="30">
        <f t="shared" si="67"/>
        <v>0</v>
      </c>
      <c r="K118" s="30">
        <f t="shared" si="67"/>
        <v>0</v>
      </c>
      <c r="L118" s="30">
        <f t="shared" si="67"/>
        <v>0</v>
      </c>
      <c r="M118" s="30">
        <f t="shared" si="67"/>
        <v>0</v>
      </c>
      <c r="N118" s="30">
        <f t="shared" si="67"/>
        <v>0</v>
      </c>
      <c r="O118" s="30">
        <f t="shared" si="67"/>
        <v>0</v>
      </c>
    </row>
    <row r="119" spans="1:16" s="9" customFormat="1" ht="14.45">
      <c r="A119" s="80" t="s">
        <v>63</v>
      </c>
      <c r="B119" s="73" t="s">
        <v>7</v>
      </c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7"/>
    </row>
    <row r="120" spans="1:16" s="9" customFormat="1" ht="14.45">
      <c r="A120" s="136" t="s">
        <v>11</v>
      </c>
      <c r="B120" s="73" t="s">
        <v>7</v>
      </c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7"/>
    </row>
    <row r="121" spans="1:16" s="9" customFormat="1" ht="14.45">
      <c r="A121" s="136" t="s">
        <v>11</v>
      </c>
      <c r="B121" s="73" t="s">
        <v>7</v>
      </c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7"/>
    </row>
    <row r="122" spans="1:16" s="9" customFormat="1" ht="14.45">
      <c r="A122" s="136" t="s">
        <v>11</v>
      </c>
      <c r="B122" s="73" t="s">
        <v>7</v>
      </c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7"/>
      <c r="O122" s="17"/>
    </row>
    <row r="123" spans="1:16" s="9" customFormat="1" ht="14.45">
      <c r="A123" s="136" t="s">
        <v>11</v>
      </c>
      <c r="B123" s="73" t="s">
        <v>7</v>
      </c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7"/>
      <c r="O123" s="17"/>
    </row>
    <row r="124" spans="1:16" s="9" customFormat="1" ht="30">
      <c r="A124" s="32" t="s">
        <v>64</v>
      </c>
      <c r="B124" s="43" t="s">
        <v>7</v>
      </c>
      <c r="C124" s="30"/>
      <c r="D124" s="30">
        <f>SUM(D125:D129)</f>
        <v>8500</v>
      </c>
      <c r="E124" s="30">
        <f t="shared" ref="E124:O124" si="68">SUM(E125:E129)</f>
        <v>0</v>
      </c>
      <c r="F124" s="30">
        <f t="shared" si="68"/>
        <v>0</v>
      </c>
      <c r="G124" s="30">
        <f t="shared" si="68"/>
        <v>0</v>
      </c>
      <c r="H124" s="30">
        <f t="shared" si="68"/>
        <v>0</v>
      </c>
      <c r="I124" s="30">
        <f t="shared" si="68"/>
        <v>0</v>
      </c>
      <c r="J124" s="30">
        <f t="shared" si="68"/>
        <v>0</v>
      </c>
      <c r="K124" s="30">
        <f t="shared" si="68"/>
        <v>0</v>
      </c>
      <c r="L124" s="30">
        <f t="shared" si="68"/>
        <v>0</v>
      </c>
      <c r="M124" s="30">
        <f t="shared" si="68"/>
        <v>0</v>
      </c>
      <c r="N124" s="30">
        <f t="shared" si="68"/>
        <v>0</v>
      </c>
      <c r="O124" s="30">
        <f t="shared" si="68"/>
        <v>0</v>
      </c>
    </row>
    <row r="125" spans="1:16" s="9" customFormat="1" ht="14.45">
      <c r="A125" s="80" t="s">
        <v>65</v>
      </c>
      <c r="B125" s="73" t="s">
        <v>7</v>
      </c>
      <c r="C125" s="15"/>
      <c r="D125" s="16">
        <v>8500</v>
      </c>
      <c r="E125" s="16"/>
      <c r="F125" s="16"/>
      <c r="G125" s="16"/>
      <c r="H125" s="16"/>
      <c r="I125" s="16"/>
      <c r="J125" s="16"/>
      <c r="K125" s="16"/>
      <c r="L125" s="16"/>
      <c r="M125" s="16"/>
      <c r="N125" s="17"/>
      <c r="O125" s="17"/>
      <c r="P125"/>
    </row>
    <row r="126" spans="1:16" s="9" customFormat="1" ht="14.45">
      <c r="A126" s="136" t="s">
        <v>11</v>
      </c>
      <c r="B126" s="73" t="s">
        <v>7</v>
      </c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7"/>
      <c r="O126" s="17"/>
      <c r="P126" s="37"/>
    </row>
    <row r="127" spans="1:16" s="9" customFormat="1" ht="14.45">
      <c r="A127" s="136" t="s">
        <v>11</v>
      </c>
      <c r="B127" s="73" t="s">
        <v>7</v>
      </c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7"/>
      <c r="O127" s="17"/>
      <c r="P127" s="37"/>
    </row>
    <row r="128" spans="1:16" s="9" customFormat="1" ht="14.45">
      <c r="A128" s="136" t="s">
        <v>11</v>
      </c>
      <c r="B128" s="73" t="s">
        <v>7</v>
      </c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7"/>
      <c r="O128" s="17"/>
      <c r="P128" s="37"/>
    </row>
    <row r="129" spans="1:16" s="9" customFormat="1" ht="14.45">
      <c r="A129" s="136" t="s">
        <v>11</v>
      </c>
      <c r="B129" s="73" t="s">
        <v>7</v>
      </c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7"/>
      <c r="O129" s="17"/>
    </row>
    <row r="130" spans="1:16" s="9" customFormat="1" ht="31.15">
      <c r="A130" s="106" t="s">
        <v>66</v>
      </c>
      <c r="B130" s="71" t="s">
        <v>7</v>
      </c>
      <c r="C130" s="72"/>
      <c r="D130" s="72">
        <f>D118-D124</f>
        <v>-8500</v>
      </c>
      <c r="E130" s="72">
        <f t="shared" ref="E130:O130" si="69">E118-E124</f>
        <v>0</v>
      </c>
      <c r="F130" s="72">
        <f t="shared" si="69"/>
        <v>0</v>
      </c>
      <c r="G130" s="72">
        <f t="shared" si="69"/>
        <v>0</v>
      </c>
      <c r="H130" s="72">
        <f t="shared" si="69"/>
        <v>0</v>
      </c>
      <c r="I130" s="72">
        <f t="shared" si="69"/>
        <v>0</v>
      </c>
      <c r="J130" s="72">
        <f t="shared" si="69"/>
        <v>0</v>
      </c>
      <c r="K130" s="72">
        <f t="shared" si="69"/>
        <v>0</v>
      </c>
      <c r="L130" s="72">
        <f t="shared" si="69"/>
        <v>0</v>
      </c>
      <c r="M130" s="72">
        <f t="shared" si="69"/>
        <v>0</v>
      </c>
      <c r="N130" s="72">
        <f t="shared" si="69"/>
        <v>0</v>
      </c>
      <c r="O130" s="72">
        <f t="shared" si="69"/>
        <v>0</v>
      </c>
    </row>
    <row r="131" spans="1:16" s="9" customFormat="1" ht="15">
      <c r="A131" s="31" t="s">
        <v>67</v>
      </c>
      <c r="B131" s="43" t="s">
        <v>7</v>
      </c>
      <c r="C131" s="30"/>
      <c r="D131" s="30">
        <f>SUM(D132:D137)</f>
        <v>8500</v>
      </c>
      <c r="E131" s="30">
        <f t="shared" ref="E131:O131" si="70">SUM(E132:E137)</f>
        <v>0</v>
      </c>
      <c r="F131" s="30">
        <f t="shared" si="70"/>
        <v>0</v>
      </c>
      <c r="G131" s="30">
        <f t="shared" si="70"/>
        <v>0</v>
      </c>
      <c r="H131" s="30">
        <f t="shared" si="70"/>
        <v>0</v>
      </c>
      <c r="I131" s="30">
        <f t="shared" si="70"/>
        <v>0</v>
      </c>
      <c r="J131" s="30">
        <f t="shared" si="70"/>
        <v>0</v>
      </c>
      <c r="K131" s="30">
        <f t="shared" si="70"/>
        <v>0</v>
      </c>
      <c r="L131" s="30">
        <f t="shared" si="70"/>
        <v>0</v>
      </c>
      <c r="M131" s="30">
        <f t="shared" si="70"/>
        <v>0</v>
      </c>
      <c r="N131" s="30">
        <f t="shared" si="70"/>
        <v>0</v>
      </c>
      <c r="O131" s="30">
        <f t="shared" si="70"/>
        <v>0</v>
      </c>
    </row>
    <row r="132" spans="1:16" s="9" customFormat="1" ht="14.45">
      <c r="A132" s="86" t="s">
        <v>68</v>
      </c>
      <c r="B132" s="73" t="s">
        <v>7</v>
      </c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7"/>
      <c r="O132" s="17"/>
    </row>
    <row r="133" spans="1:16" s="9" customFormat="1" ht="14.45">
      <c r="A133" s="86" t="s">
        <v>69</v>
      </c>
      <c r="B133" s="73" t="s">
        <v>7</v>
      </c>
      <c r="C133" s="15"/>
      <c r="D133" s="16">
        <v>8500</v>
      </c>
      <c r="E133" s="16"/>
      <c r="F133" s="16"/>
      <c r="G133" s="16"/>
      <c r="H133" s="16"/>
      <c r="I133" s="16"/>
      <c r="J133" s="16"/>
      <c r="K133" s="16"/>
      <c r="L133" s="16"/>
      <c r="M133" s="16"/>
      <c r="N133" s="17"/>
      <c r="O133" s="17"/>
    </row>
    <row r="134" spans="1:16" s="9" customFormat="1" ht="14.45">
      <c r="A134" s="136" t="s">
        <v>11</v>
      </c>
      <c r="B134" s="73" t="s">
        <v>7</v>
      </c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7"/>
      <c r="O134" s="17"/>
    </row>
    <row r="135" spans="1:16" s="9" customFormat="1" ht="14.45">
      <c r="A135" s="136" t="s">
        <v>11</v>
      </c>
      <c r="B135" s="73" t="s">
        <v>7</v>
      </c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7"/>
      <c r="O135" s="17"/>
    </row>
    <row r="136" spans="1:16" s="9" customFormat="1" ht="14.45">
      <c r="A136" s="136" t="s">
        <v>11</v>
      </c>
      <c r="B136" s="73" t="s">
        <v>7</v>
      </c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7"/>
      <c r="O136" s="17"/>
    </row>
    <row r="137" spans="1:16" s="9" customFormat="1" ht="14.45">
      <c r="A137" s="136" t="s">
        <v>11</v>
      </c>
      <c r="B137" s="73" t="s">
        <v>7</v>
      </c>
      <c r="C137" s="15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7"/>
      <c r="O137" s="17"/>
    </row>
    <row r="138" spans="1:16" s="9" customFormat="1" ht="15">
      <c r="A138" s="31" t="s">
        <v>70</v>
      </c>
      <c r="B138" s="43" t="s">
        <v>7</v>
      </c>
      <c r="C138" s="30"/>
      <c r="D138" s="30">
        <f>SUM(D139:D144)</f>
        <v>0</v>
      </c>
      <c r="E138" s="30">
        <f t="shared" ref="E138:O138" si="71">SUM(E139:E144)</f>
        <v>0</v>
      </c>
      <c r="F138" s="30">
        <f t="shared" si="71"/>
        <v>0</v>
      </c>
      <c r="G138" s="30">
        <f t="shared" si="71"/>
        <v>0</v>
      </c>
      <c r="H138" s="30">
        <f t="shared" si="71"/>
        <v>0</v>
      </c>
      <c r="I138" s="30">
        <f t="shared" si="71"/>
        <v>0</v>
      </c>
      <c r="J138" s="30">
        <f t="shared" si="71"/>
        <v>0</v>
      </c>
      <c r="K138" s="30">
        <f t="shared" si="71"/>
        <v>0</v>
      </c>
      <c r="L138" s="30">
        <f t="shared" si="71"/>
        <v>0</v>
      </c>
      <c r="M138" s="30">
        <f t="shared" si="71"/>
        <v>0</v>
      </c>
      <c r="N138" s="30">
        <f t="shared" si="71"/>
        <v>0</v>
      </c>
      <c r="O138" s="30">
        <f t="shared" si="71"/>
        <v>0</v>
      </c>
    </row>
    <row r="139" spans="1:16" s="9" customFormat="1" ht="14.45">
      <c r="A139" s="80" t="s">
        <v>71</v>
      </c>
      <c r="B139" s="73" t="s">
        <v>7</v>
      </c>
      <c r="C139" s="15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7"/>
      <c r="O139" s="17"/>
    </row>
    <row r="140" spans="1:16" s="9" customFormat="1" ht="14.45">
      <c r="A140" s="80" t="s">
        <v>72</v>
      </c>
      <c r="B140" s="73" t="s">
        <v>7</v>
      </c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7"/>
      <c r="O140" s="17"/>
      <c r="P140" s="14"/>
    </row>
    <row r="141" spans="1:16" s="9" customFormat="1" ht="14.45">
      <c r="A141" s="136" t="s">
        <v>11</v>
      </c>
      <c r="B141" s="73" t="s">
        <v>7</v>
      </c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7"/>
      <c r="O141" s="17"/>
      <c r="P141" s="14"/>
    </row>
    <row r="142" spans="1:16" s="9" customFormat="1" ht="14.45">
      <c r="A142" s="136" t="s">
        <v>11</v>
      </c>
      <c r="B142" s="73" t="s">
        <v>7</v>
      </c>
      <c r="C142" s="15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7"/>
      <c r="P142" s="14"/>
    </row>
    <row r="143" spans="1:16" s="9" customFormat="1" ht="14.45">
      <c r="A143" s="136" t="s">
        <v>11</v>
      </c>
      <c r="B143" s="73" t="s">
        <v>7</v>
      </c>
      <c r="C143" s="1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7"/>
      <c r="O143" s="17"/>
      <c r="P143" s="14"/>
    </row>
    <row r="144" spans="1:16" s="9" customFormat="1" ht="14.45">
      <c r="A144" s="136" t="s">
        <v>11</v>
      </c>
      <c r="B144" s="73" t="s">
        <v>7</v>
      </c>
      <c r="C144" s="15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7"/>
      <c r="O144" s="17"/>
      <c r="P144" s="14"/>
    </row>
    <row r="145" spans="1:22" s="9" customFormat="1" ht="15.6">
      <c r="A145" s="106" t="s">
        <v>73</v>
      </c>
      <c r="B145" s="71" t="s">
        <v>7</v>
      </c>
      <c r="C145" s="72"/>
      <c r="D145" s="72">
        <f>D131-D138</f>
        <v>8500</v>
      </c>
      <c r="E145" s="72">
        <f t="shared" ref="E145:O145" si="72">E131-E138</f>
        <v>0</v>
      </c>
      <c r="F145" s="72">
        <f t="shared" si="72"/>
        <v>0</v>
      </c>
      <c r="G145" s="72">
        <f t="shared" si="72"/>
        <v>0</v>
      </c>
      <c r="H145" s="72">
        <f t="shared" si="72"/>
        <v>0</v>
      </c>
      <c r="I145" s="72">
        <f t="shared" si="72"/>
        <v>0</v>
      </c>
      <c r="J145" s="72">
        <f t="shared" si="72"/>
        <v>0</v>
      </c>
      <c r="K145" s="72">
        <f t="shared" si="72"/>
        <v>0</v>
      </c>
      <c r="L145" s="72">
        <f t="shared" si="72"/>
        <v>0</v>
      </c>
      <c r="M145" s="72">
        <f t="shared" si="72"/>
        <v>0</v>
      </c>
      <c r="N145" s="72">
        <f t="shared" si="72"/>
        <v>0</v>
      </c>
      <c r="O145" s="72">
        <f t="shared" si="72"/>
        <v>0</v>
      </c>
      <c r="P145" s="14"/>
    </row>
    <row r="146" spans="1:22" s="9" customFormat="1" ht="31.15" customHeight="1">
      <c r="A146" s="63" t="s">
        <v>74</v>
      </c>
      <c r="B146" s="61" t="s">
        <v>7</v>
      </c>
      <c r="C146" s="62"/>
      <c r="D146" s="62">
        <f>D117+D130+D145</f>
        <v>-528.83333333333394</v>
      </c>
      <c r="E146" s="62">
        <f t="shared" ref="E146:O146" si="73">E117+E130+E145</f>
        <v>-60.833333333333258</v>
      </c>
      <c r="F146" s="62">
        <f t="shared" si="73"/>
        <v>469.16666666666674</v>
      </c>
      <c r="G146" s="62">
        <f t="shared" si="73"/>
        <v>208.16666666666674</v>
      </c>
      <c r="H146" s="62">
        <f t="shared" si="73"/>
        <v>407.16666666666674</v>
      </c>
      <c r="I146" s="62">
        <f t="shared" si="73"/>
        <v>429.16666666666674</v>
      </c>
      <c r="J146" s="62">
        <f t="shared" si="73"/>
        <v>268.16666666666674</v>
      </c>
      <c r="K146" s="62">
        <f t="shared" si="73"/>
        <v>335.16666666666674</v>
      </c>
      <c r="L146" s="62">
        <f t="shared" si="73"/>
        <v>387.16666666666674</v>
      </c>
      <c r="M146" s="62">
        <f t="shared" si="73"/>
        <v>223.66666666666674</v>
      </c>
      <c r="N146" s="62">
        <f t="shared" si="73"/>
        <v>256.16666666666674</v>
      </c>
      <c r="O146" s="62">
        <f t="shared" si="73"/>
        <v>379.16666666666674</v>
      </c>
    </row>
    <row r="147" spans="1:22" s="9" customFormat="1" ht="32.450000000000003" customHeight="1">
      <c r="A147" s="64" t="s">
        <v>75</v>
      </c>
      <c r="B147" s="65" t="s">
        <v>7</v>
      </c>
      <c r="C147" s="66"/>
      <c r="D147" s="66">
        <f t="shared" ref="D147:O147" si="74">D92+D146</f>
        <v>-528.83333333333394</v>
      </c>
      <c r="E147" s="66">
        <f t="shared" si="74"/>
        <v>-589.6666666666672</v>
      </c>
      <c r="F147" s="66">
        <f t="shared" si="74"/>
        <v>-120.50000000000045</v>
      </c>
      <c r="G147" s="66">
        <f t="shared" si="74"/>
        <v>87.666666666666288</v>
      </c>
      <c r="H147" s="66">
        <f t="shared" si="74"/>
        <v>494.83333333333303</v>
      </c>
      <c r="I147" s="66">
        <f t="shared" si="74"/>
        <v>923.99999999999977</v>
      </c>
      <c r="J147" s="66">
        <f t="shared" si="74"/>
        <v>1192.1666666666665</v>
      </c>
      <c r="K147" s="66">
        <f t="shared" si="74"/>
        <v>1527.3333333333333</v>
      </c>
      <c r="L147" s="66">
        <f t="shared" si="74"/>
        <v>1914.5</v>
      </c>
      <c r="M147" s="66">
        <f t="shared" si="74"/>
        <v>2138.166666666667</v>
      </c>
      <c r="N147" s="66">
        <f t="shared" si="74"/>
        <v>2394.3333333333339</v>
      </c>
      <c r="O147" s="66">
        <f t="shared" si="74"/>
        <v>2773.5000000000009</v>
      </c>
      <c r="P147" s="138" t="s">
        <v>76</v>
      </c>
      <c r="Q147" s="139"/>
      <c r="R147" s="139"/>
      <c r="S147" s="139"/>
      <c r="T147" s="139"/>
      <c r="U147" s="139"/>
      <c r="V147" s="34"/>
    </row>
    <row r="148" spans="1:22" s="9" customFormat="1" ht="14.4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 s="1"/>
      <c r="Q148" s="33"/>
      <c r="R148" s="33"/>
      <c r="S148" s="33"/>
      <c r="T148" s="33"/>
      <c r="U148" s="33"/>
      <c r="V148" s="34"/>
    </row>
    <row r="149" spans="1:22" s="9" customFormat="1" ht="15.6">
      <c r="A149" s="35"/>
      <c r="B149" s="44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99" t="s">
        <v>1</v>
      </c>
      <c r="P149" s="1"/>
      <c r="R149" s="33"/>
      <c r="S149" s="33"/>
      <c r="T149" s="33"/>
      <c r="U149" s="33"/>
      <c r="V149" s="34"/>
    </row>
    <row r="150" spans="1:22" s="9" customFormat="1" ht="31.15">
      <c r="A150" s="112" t="s">
        <v>77</v>
      </c>
      <c r="B150" s="45" t="s">
        <v>3</v>
      </c>
      <c r="C150" s="45"/>
      <c r="D150" s="102">
        <v>1</v>
      </c>
      <c r="E150" s="102">
        <v>2</v>
      </c>
      <c r="F150" s="102">
        <v>3</v>
      </c>
      <c r="G150" s="102">
        <v>4</v>
      </c>
      <c r="H150" s="102">
        <v>5</v>
      </c>
      <c r="I150" s="102">
        <v>6</v>
      </c>
      <c r="J150" s="102">
        <v>7</v>
      </c>
      <c r="K150" s="102">
        <v>8</v>
      </c>
      <c r="L150" s="102">
        <v>9</v>
      </c>
      <c r="M150" s="102">
        <v>10</v>
      </c>
      <c r="N150" s="102">
        <v>11</v>
      </c>
      <c r="O150" s="102">
        <v>12</v>
      </c>
      <c r="P150" s="1"/>
    </row>
    <row r="151" spans="1:22" s="9" customFormat="1" ht="15">
      <c r="A151" s="46" t="s">
        <v>78</v>
      </c>
      <c r="B151" s="43" t="s">
        <v>7</v>
      </c>
      <c r="C151" s="30"/>
      <c r="D151" s="30">
        <f t="shared" ref="D151:O151" si="75">IF(D5&gt;0,(D41+D58)/(1-D29/D5),0)</f>
        <v>1524.3014777843025</v>
      </c>
      <c r="E151" s="30">
        <f t="shared" si="75"/>
        <v>1161.2305111505823</v>
      </c>
      <c r="F151" s="30">
        <f t="shared" si="75"/>
        <v>1157.7005184507473</v>
      </c>
      <c r="G151" s="30">
        <f t="shared" si="75"/>
        <v>1349.226904145193</v>
      </c>
      <c r="H151" s="30">
        <f t="shared" si="75"/>
        <v>1163.3393320553446</v>
      </c>
      <c r="I151" s="30">
        <f t="shared" si="75"/>
        <v>1158.6722624952308</v>
      </c>
      <c r="J151" s="30">
        <f t="shared" si="75"/>
        <v>1414.7546945469455</v>
      </c>
      <c r="K151" s="30">
        <f t="shared" si="75"/>
        <v>1161.3514868793936</v>
      </c>
      <c r="L151" s="30">
        <f t="shared" si="75"/>
        <v>1161.8377304814624</v>
      </c>
      <c r="M151" s="30">
        <f t="shared" si="75"/>
        <v>1418.8219974125682</v>
      </c>
      <c r="N151" s="30">
        <f t="shared" si="75"/>
        <v>1159.3697830731867</v>
      </c>
      <c r="O151" s="30">
        <f t="shared" si="75"/>
        <v>1157.7538616815866</v>
      </c>
      <c r="P151" s="1"/>
    </row>
    <row r="152" spans="1:22" s="9" customFormat="1" ht="15">
      <c r="A152" s="46" t="s">
        <v>79</v>
      </c>
      <c r="B152" s="43" t="s">
        <v>23</v>
      </c>
      <c r="C152" s="30"/>
      <c r="D152" s="47">
        <f t="shared" ref="D152:O152" si="76">IF(D5&gt;0,(D5-D151)/D5,0)</f>
        <v>-1.0324019703790701</v>
      </c>
      <c r="E152" s="47">
        <f t="shared" si="76"/>
        <v>-0.24863495822643256</v>
      </c>
      <c r="F152" s="47">
        <f t="shared" si="76"/>
        <v>0.22819965436616849</v>
      </c>
      <c r="G152" s="47">
        <f t="shared" si="76"/>
        <v>1.5162843689640165E-2</v>
      </c>
      <c r="H152" s="47">
        <f t="shared" si="76"/>
        <v>0.17493664393237973</v>
      </c>
      <c r="I152" s="47">
        <f t="shared" si="76"/>
        <v>0.19536648437831192</v>
      </c>
      <c r="J152" s="47">
        <f t="shared" si="76"/>
        <v>5.0500205002049978E-2</v>
      </c>
      <c r="K152" s="47">
        <f t="shared" si="76"/>
        <v>0.1268033933237642</v>
      </c>
      <c r="L152" s="47">
        <f t="shared" si="76"/>
        <v>0.16414551763923571</v>
      </c>
      <c r="M152" s="47">
        <f t="shared" si="76"/>
        <v>1.8116264766388803E-2</v>
      </c>
      <c r="N152" s="47">
        <f t="shared" si="76"/>
        <v>7.6199376037301453E-2</v>
      </c>
      <c r="O152" s="47">
        <f t="shared" si="76"/>
        <v>0.16708355274705999</v>
      </c>
      <c r="P152" s="1"/>
    </row>
    <row r="153" spans="1:22" s="9" customFormat="1" ht="15">
      <c r="A153" s="48" t="s">
        <v>80</v>
      </c>
      <c r="B153" s="49" t="s">
        <v>81</v>
      </c>
      <c r="C153" s="50"/>
      <c r="D153" s="51">
        <f t="shared" ref="D153:O153" si="77">D151/D56</f>
        <v>-2.3841857712857499</v>
      </c>
      <c r="E153" s="51">
        <f t="shared" si="77"/>
        <v>-6.0834406987118754</v>
      </c>
      <c r="F153" s="51">
        <f t="shared" si="77"/>
        <v>4.0845456638141124</v>
      </c>
      <c r="G153" s="51">
        <f t="shared" si="77"/>
        <v>7.657053140552847</v>
      </c>
      <c r="H153" s="51">
        <f t="shared" si="77"/>
        <v>5.7236156382804406</v>
      </c>
      <c r="I153" s="51">
        <f t="shared" si="77"/>
        <v>4.9781297162646316</v>
      </c>
      <c r="J153" s="51">
        <f t="shared" si="77"/>
        <v>5.1783238657971209</v>
      </c>
      <c r="K153" s="51">
        <f t="shared" si="77"/>
        <v>8.3426185249109306</v>
      </c>
      <c r="L153" s="51">
        <f t="shared" si="77"/>
        <v>6.1716979834557426</v>
      </c>
      <c r="M153" s="51">
        <f t="shared" si="77"/>
        <v>6.1137487592532835</v>
      </c>
      <c r="N153" s="51">
        <f t="shared" si="77"/>
        <v>14.662443602995063</v>
      </c>
      <c r="O153" s="51">
        <f t="shared" si="77"/>
        <v>6.0206241526711493</v>
      </c>
      <c r="P153" s="1"/>
    </row>
    <row r="154" spans="1:22" s="9" customFormat="1" ht="13.9">
      <c r="A154" s="10"/>
      <c r="B154" s="6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P154" s="1"/>
    </row>
    <row r="155" spans="1:22" s="9" customFormat="1" ht="13.9">
      <c r="A155" s="10"/>
      <c r="B155" s="6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P155" s="1"/>
    </row>
    <row r="156" spans="1:22" s="9" customFormat="1" ht="13.9">
      <c r="A156" s="10"/>
      <c r="B156" s="6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P156" s="1"/>
    </row>
    <row r="157" spans="1:22" s="9" customFormat="1" ht="13.9">
      <c r="A157" s="10"/>
      <c r="B157" s="6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P157" s="1"/>
    </row>
    <row r="158" spans="1:22" s="9" customFormat="1" ht="13.9">
      <c r="A158" s="10"/>
      <c r="B158" s="6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P158" s="1"/>
      <c r="Q158" s="14"/>
    </row>
    <row r="159" spans="1:22" s="14" customFormat="1" ht="13.15">
      <c r="A159" s="11"/>
      <c r="B159" s="1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P159" s="1"/>
    </row>
    <row r="160" spans="1:22" s="14" customFormat="1" ht="13.15">
      <c r="A160" s="11"/>
      <c r="B160" s="12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P160" s="1"/>
    </row>
    <row r="161" spans="1:17" s="14" customFormat="1" ht="13.15">
      <c r="A161" s="11"/>
      <c r="B161" s="12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P161" s="1"/>
    </row>
    <row r="162" spans="1:17" s="14" customFormat="1" ht="13.15">
      <c r="A162" s="11"/>
      <c r="B162" s="12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P162" s="1"/>
      <c r="Q162" s="1"/>
    </row>
    <row r="163" spans="1:17" ht="13.1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7" ht="13.1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7" ht="13.1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7" ht="13.1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7" ht="13.1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7" ht="13.1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7" ht="13.1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7" ht="13.1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7" ht="13.1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7" ht="13.1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7" ht="13.1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7" ht="13.1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7" ht="13.1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7" ht="13.1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3.1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1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1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1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1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1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1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1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1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1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1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1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1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1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1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1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1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1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1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1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1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1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1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1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1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1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1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1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1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1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1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1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1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1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1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1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1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1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1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1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1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1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1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1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1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1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1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1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1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1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1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1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1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1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1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1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1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1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1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1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1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1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1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1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1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1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1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1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1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1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1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1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1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1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1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1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1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1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1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1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1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1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1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1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1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1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1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1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1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1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1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1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1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1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1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1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1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1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1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1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1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1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1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1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1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1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1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1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1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1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1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1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1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1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1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1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1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1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1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1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1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1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1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1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1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1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1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1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1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1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1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1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1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1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1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1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1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1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1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1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1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1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1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1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1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1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1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1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1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1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1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1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1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1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1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1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1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1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1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1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1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1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1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1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1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1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1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1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1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1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1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1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1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1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1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1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1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1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1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1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1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1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1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1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1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1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1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1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1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1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1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1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1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1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1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1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1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1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1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1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1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1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1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1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1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1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1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1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1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1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1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1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1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1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1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1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1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1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1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1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1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1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1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1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1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1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1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1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1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1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1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1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1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1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1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1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1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1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1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1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1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1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1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1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1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1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1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1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1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1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1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1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1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1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1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1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1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1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1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1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1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1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1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1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1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1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1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1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1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1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1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1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1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1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1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1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1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1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1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1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1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1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1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1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1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1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1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1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1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1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1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1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1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1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1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1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1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1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1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1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1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1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1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1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1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1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1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1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1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1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1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1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1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1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1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1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1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1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1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1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1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1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1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1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1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1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1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1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1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1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1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1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1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1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1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1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1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1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1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1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1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1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1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1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1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1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1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1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1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1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1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1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1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1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1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1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1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1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1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1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1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1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1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1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1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1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1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1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1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1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1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1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1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1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1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1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1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1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1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1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1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1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1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1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1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1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1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1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1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1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1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1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1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1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1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1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1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1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1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1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1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1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1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1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1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1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1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1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1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1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1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1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1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1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1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1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1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1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1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1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1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1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1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1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1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1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1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1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1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1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1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1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1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1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1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1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1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1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1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1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1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1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1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1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1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1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1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1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1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1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1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1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1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1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1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1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1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1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1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1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1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1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1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1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1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1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1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1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1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1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1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1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1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1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1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1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1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1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1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1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1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1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1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1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1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1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1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1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1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1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1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1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1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1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1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1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1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1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1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1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1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1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1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1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1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1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1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1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1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1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1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1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1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1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1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1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1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1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1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1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1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1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1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1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1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1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1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1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1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1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1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1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1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1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1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1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1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1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1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1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1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1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1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1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1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1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1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1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1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1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1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1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1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1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1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1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1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1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1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1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1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1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1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1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1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1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1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1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1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1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1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1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1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1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1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1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1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1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1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1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1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1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1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1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1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1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1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1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1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1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1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1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1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1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1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1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1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1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1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1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1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1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1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1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1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1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1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1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1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1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1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1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1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1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1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1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1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1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1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1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1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1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1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1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1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1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1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1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1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1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1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1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1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1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1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1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1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1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1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1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1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1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1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1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1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1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1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1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1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1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1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1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1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1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1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1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1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1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1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1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1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1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1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1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1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1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1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1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1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1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1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1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1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1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1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1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1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1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1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1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1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1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1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1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1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1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1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1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1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1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1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1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1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1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1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1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1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1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1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1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1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1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1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1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1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1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1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1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1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1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1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1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1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1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1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1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1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1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1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1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1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1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1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1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1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1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1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1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1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1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1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1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1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1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1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1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1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1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1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1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1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1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1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1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1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1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1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1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1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1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1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1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1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1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1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1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1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1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1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1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1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1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1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1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1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1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1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1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1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1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1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1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1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1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1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1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1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1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1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1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1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1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1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1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1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1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1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1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1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1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1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1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1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1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1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1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1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1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1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1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1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1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1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1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1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1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1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1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1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1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1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1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1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1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1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1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1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1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1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1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1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1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1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1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1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1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1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1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1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1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1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1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1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1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1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1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1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1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1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1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1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1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1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1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1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1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1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1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1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3.1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3.1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3.1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3.1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3.1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3.1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3.1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3.1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3.1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3.15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3.15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3.15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</sheetData>
  <mergeCells count="6">
    <mergeCell ref="P147:U147"/>
    <mergeCell ref="A1:D1"/>
    <mergeCell ref="P64:U64"/>
    <mergeCell ref="P81:V83"/>
    <mergeCell ref="P65:U65"/>
    <mergeCell ref="P67:U67"/>
  </mergeCells>
  <conditionalFormatting sqref="C147:O147">
    <cfRule type="cellIs" dxfId="2" priority="3" operator="lessThan">
      <formula>0</formula>
    </cfRule>
  </conditionalFormatting>
  <conditionalFormatting sqref="D65:O65">
    <cfRule type="cellIs" dxfId="1" priority="2" operator="lessThan">
      <formula>0</formula>
    </cfRule>
  </conditionalFormatting>
  <conditionalFormatting sqref="D67:O6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Анжелика Плескачевская</dc:creator>
  <cp:keywords/>
  <dc:description/>
  <cp:lastModifiedBy>Nadzeya Sinelnik</cp:lastModifiedBy>
  <cp:revision/>
  <dcterms:created xsi:type="dcterms:W3CDTF">2020-12-16T08:05:56Z</dcterms:created>
  <dcterms:modified xsi:type="dcterms:W3CDTF">2023-02-13T14:35:12Z</dcterms:modified>
  <cp:category/>
  <cp:contentStatus/>
</cp:coreProperties>
</file>